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howInkAnnotation="0" autoCompressPictures="0"/>
  <mc:AlternateContent xmlns:mc="http://schemas.openxmlformats.org/markup-compatibility/2006">
    <mc:Choice Requires="x15">
      <x15ac:absPath xmlns:x15ac="http://schemas.microsoft.com/office/spreadsheetml/2010/11/ac" url="G:\Shared drives\Bright - Finance\6. Product Dev, website tooling graphs\Jaar-en Reserveringsruimte\"/>
    </mc:Choice>
  </mc:AlternateContent>
  <xr:revisionPtr revIDLastSave="0" documentId="13_ncr:1_{194E214E-3AD9-420E-969F-F51ED1866AFD}" xr6:coauthVersionLast="47" xr6:coauthVersionMax="47" xr10:uidLastSave="{00000000-0000-0000-0000-000000000000}"/>
  <workbookProtection workbookAlgorithmName="SHA-512" workbookHashValue="LUh1bftROFKux4KPqxeZUSDnMROZSvXVkxoGvWPpszDwFnMHvMAokE+RUWlo9OuX/v4oc5l9RYk5fcNkY7e7UA==" workbookSaltValue="x3T4VNDt0ftInlnqGukLdA==" workbookSpinCount="100000" lockStructure="1"/>
  <bookViews>
    <workbookView xWindow="4680" yWindow="4680" windowWidth="28605" windowHeight="15345" tabRatio="721" xr2:uid="{00000000-000D-0000-FFFF-FFFF00000000}"/>
  </bookViews>
  <sheets>
    <sheet name="2025" sheetId="12" r:id="rId1"/>
    <sheet name="2024" sheetId="14" r:id="rId2"/>
    <sheet name="2023" sheetId="10" r:id="rId3"/>
    <sheet name="2022" sheetId="1" r:id="rId4"/>
    <sheet name="2021" sheetId="2" r:id="rId5"/>
    <sheet name="2020" sheetId="3" r:id="rId6"/>
    <sheet name="2019" sheetId="4" r:id="rId7"/>
    <sheet name="2018" sheetId="16" r:id="rId8"/>
    <sheet name="2017" sheetId="17" r:id="rId9"/>
    <sheet name="2016" sheetId="18" r:id="rId10"/>
    <sheet name="2015" sheetId="5" r:id="rId11"/>
    <sheet name="2025_KORT" sheetId="11" r:id="rId12"/>
    <sheet name="gegevens" sheetId="9" state="hidden" r:id="rId13"/>
  </sheets>
  <definedNames>
    <definedName name="Geboortedatum">'2025'!$J$9</definedName>
    <definedName name="GeboortedatumSV">'2025_KORT'!#REF!</definedName>
    <definedName name="_xlnm.Print_Area" localSheetId="10">'2015'!$A$79:$W$123</definedName>
    <definedName name="_xlnm.Print_Area" localSheetId="9">'2016'!$A$79:$W$123</definedName>
    <definedName name="_xlnm.Print_Area" localSheetId="8">'2017'!$A$79:$W$123</definedName>
    <definedName name="_xlnm.Print_Area" localSheetId="7">'2018'!$A$79:$W$123</definedName>
    <definedName name="_xlnm.Print_Area" localSheetId="6">'2019'!$A$79:$W$123</definedName>
    <definedName name="_xlnm.Print_Area" localSheetId="5">'2020'!$A$79:$W$123</definedName>
    <definedName name="_xlnm.Print_Area" localSheetId="4">'2021'!$A$79:$W$123</definedName>
    <definedName name="_xlnm.Print_Area" localSheetId="3">'2022'!$A$79:$W$123</definedName>
    <definedName name="_xlnm.Print_Area" localSheetId="2">'2023'!$A$60:$W$70</definedName>
    <definedName name="_xlnm.Print_Area" localSheetId="1">'2024'!$A$78:$Z$121</definedName>
    <definedName name="_xlnm.Print_Area" localSheetId="0">'2025'!$A$59:$Z$71</definedName>
  </definedNames>
  <calcPr calcId="191029" iterate="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2" i="11" l="1"/>
  <c r="AB13" i="11" s="1"/>
  <c r="M26" i="11" s="1"/>
  <c r="AB10" i="11"/>
  <c r="AB12" i="5"/>
  <c r="AB13" i="5" s="1"/>
  <c r="AB12" i="18"/>
  <c r="AB13" i="18" s="1"/>
  <c r="AB12" i="17"/>
  <c r="AB13" i="17" s="1"/>
  <c r="AB12" i="16"/>
  <c r="AB13" i="16" s="1"/>
  <c r="AB12" i="4"/>
  <c r="AB13" i="4" s="1"/>
  <c r="AB12" i="3"/>
  <c r="AB13" i="3" s="1"/>
  <c r="AB12" i="2"/>
  <c r="AB13" i="2" s="1"/>
  <c r="AB12" i="1"/>
  <c r="AB13" i="1" s="1"/>
  <c r="AB12" i="10"/>
  <c r="AB13" i="10" s="1"/>
  <c r="AB12" i="14"/>
  <c r="AB13" i="14" s="1"/>
  <c r="AB12" i="12"/>
  <c r="AB13" i="12" s="1"/>
  <c r="AB10" i="12"/>
  <c r="AC10" i="12"/>
  <c r="AC11" i="12"/>
  <c r="AB11" i="12"/>
  <c r="AC10" i="14"/>
  <c r="AC10" i="10"/>
  <c r="AC10" i="1"/>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6" i="9"/>
  <c r="J36" i="9"/>
  <c r="J37" i="9" s="1"/>
  <c r="J38" i="9" s="1"/>
  <c r="K36" i="9"/>
  <c r="K37" i="9" s="1"/>
  <c r="K38" i="9" s="1"/>
  <c r="Q9" i="9"/>
  <c r="Q10" i="9" s="1"/>
  <c r="Q11" i="9" s="1"/>
  <c r="Q12" i="9" s="1"/>
  <c r="Q13" i="9" s="1"/>
  <c r="Q14" i="9" s="1"/>
  <c r="Q15" i="9" s="1"/>
  <c r="Q16" i="9" s="1"/>
  <c r="Q17" i="9" s="1"/>
  <c r="Q18" i="9" s="1"/>
  <c r="AC10" i="2"/>
  <c r="AC10" i="3"/>
  <c r="AC10" i="4"/>
  <c r="AC10" i="16"/>
  <c r="AC10" i="17"/>
  <c r="AC10" i="18"/>
  <c r="AC10" i="5"/>
  <c r="AC10" i="11"/>
  <c r="I29" i="9"/>
  <c r="I30" i="9"/>
  <c r="I28" i="9"/>
  <c r="J24" i="9"/>
  <c r="J25" i="9" s="1"/>
  <c r="J26" i="9" s="1"/>
  <c r="J27" i="9" s="1"/>
  <c r="J28" i="9" s="1"/>
  <c r="J7" i="9"/>
  <c r="J8" i="9" s="1"/>
  <c r="J9" i="9" s="1"/>
  <c r="J10" i="9" s="1"/>
  <c r="J11" i="9" s="1"/>
  <c r="J12" i="9" s="1"/>
  <c r="J13" i="9" s="1"/>
  <c r="J14" i="9" s="1"/>
  <c r="J15" i="9" s="1"/>
  <c r="J16" i="9" s="1"/>
  <c r="J17" i="9" s="1"/>
  <c r="J18" i="9" s="1"/>
  <c r="J19" i="9" s="1"/>
  <c r="J20" i="9" s="1"/>
  <c r="J21" i="9" s="1"/>
  <c r="J22" i="9" s="1"/>
  <c r="I46" i="4"/>
  <c r="I46" i="16"/>
  <c r="I46" i="17"/>
  <c r="M18" i="18"/>
  <c r="I44" i="18" s="1"/>
  <c r="AF7" i="12"/>
  <c r="I41" i="12"/>
  <c r="I46" i="18"/>
  <c r="I45" i="18"/>
  <c r="I45" i="17"/>
  <c r="M18" i="17"/>
  <c r="I44" i="17" s="1"/>
  <c r="I45" i="16"/>
  <c r="M18" i="16"/>
  <c r="I44" i="16" s="1"/>
  <c r="P8" i="12"/>
  <c r="M18" i="10" l="1"/>
  <c r="M18" i="1"/>
  <c r="M18" i="2"/>
  <c r="M18" i="3"/>
  <c r="M18" i="4"/>
  <c r="M18" i="5"/>
  <c r="L20" i="12"/>
  <c r="L19" i="12"/>
  <c r="G45" i="12" s="1"/>
  <c r="I18" i="12"/>
  <c r="O12" i="12"/>
  <c r="L12" i="12"/>
  <c r="I12" i="12"/>
  <c r="I34" i="12"/>
  <c r="I30" i="12"/>
  <c r="I28" i="12"/>
  <c r="I26" i="12"/>
  <c r="I24" i="12"/>
  <c r="AA7" i="12"/>
  <c r="O7" i="12" s="1"/>
  <c r="I46" i="12"/>
  <c r="G47" i="12"/>
  <c r="G46" i="12"/>
  <c r="G43" i="12"/>
  <c r="G39" i="12"/>
  <c r="G38" i="12"/>
  <c r="J7" i="14"/>
  <c r="AB11" i="14" l="1"/>
  <c r="AC11" i="14"/>
  <c r="AB10" i="14"/>
  <c r="L19" i="14"/>
  <c r="G44" i="14" s="1"/>
  <c r="I12" i="14"/>
  <c r="O12" i="14"/>
  <c r="P8" i="14"/>
  <c r="L20" i="14"/>
  <c r="I24" i="14"/>
  <c r="I26" i="14"/>
  <c r="I28" i="14"/>
  <c r="L12" i="14"/>
  <c r="I30" i="14"/>
  <c r="I18" i="14"/>
  <c r="I34" i="14"/>
  <c r="AA7" i="14"/>
  <c r="AI7" i="14"/>
  <c r="AH7" i="14"/>
  <c r="AF7" i="14"/>
  <c r="G39" i="14"/>
  <c r="G43" i="14"/>
  <c r="J7" i="10"/>
  <c r="G38" i="14"/>
  <c r="G45" i="14"/>
  <c r="G46" i="14"/>
  <c r="AB11" i="10" l="1"/>
  <c r="AC11" i="10"/>
  <c r="AB10" i="10"/>
  <c r="I12" i="10"/>
  <c r="O12" i="10"/>
  <c r="AJ7" i="10"/>
  <c r="AI7" i="10"/>
  <c r="AA7" i="10"/>
  <c r="O7" i="10" s="1"/>
  <c r="AG4" i="10"/>
  <c r="AH7" i="10"/>
  <c r="AG7" i="10"/>
  <c r="AF4" i="10"/>
  <c r="AF7" i="10"/>
  <c r="AK7" i="10"/>
  <c r="P8" i="10"/>
  <c r="L12" i="10"/>
  <c r="L16" i="10"/>
  <c r="L20" i="10"/>
  <c r="L19" i="10"/>
  <c r="G45" i="10" s="1"/>
  <c r="I34" i="10"/>
  <c r="I30" i="10"/>
  <c r="L18" i="10"/>
  <c r="G44" i="10" s="1"/>
  <c r="I28" i="10"/>
  <c r="I18" i="10"/>
  <c r="I26" i="10"/>
  <c r="I24" i="10"/>
  <c r="G43" i="10"/>
  <c r="G39" i="10"/>
  <c r="I37" i="10"/>
  <c r="J37" i="10" s="1"/>
  <c r="K37" i="10" s="1"/>
  <c r="L37" i="10" s="1"/>
  <c r="M37" i="10" s="1"/>
  <c r="N37" i="10" s="1"/>
  <c r="O37" i="10" s="1"/>
  <c r="P37" i="10" s="1"/>
  <c r="Q37" i="10" s="1"/>
  <c r="R37" i="10" s="1"/>
  <c r="G38" i="10"/>
  <c r="G47" i="10"/>
  <c r="G46" i="10"/>
  <c r="AG10" i="10" l="1"/>
  <c r="AL10" i="10"/>
  <c r="AG12" i="10"/>
  <c r="F21" i="9"/>
  <c r="G23" i="9" l="1"/>
  <c r="E24" i="9" l="1"/>
  <c r="E25" i="9" s="1"/>
  <c r="S21" i="9"/>
  <c r="S22" i="9" s="1"/>
  <c r="S23" i="9" s="1"/>
  <c r="S24" i="9" s="1"/>
  <c r="S25" i="9" s="1"/>
  <c r="T21" i="9"/>
  <c r="T22" i="9" s="1"/>
  <c r="T23" i="9" s="1"/>
  <c r="T24" i="9" s="1"/>
  <c r="T25" i="9" s="1"/>
  <c r="U21" i="9"/>
  <c r="U22" i="9" s="1"/>
  <c r="U23" i="9" s="1"/>
  <c r="U24" i="9" s="1"/>
  <c r="U25" i="9" s="1"/>
  <c r="V21" i="9"/>
  <c r="V22" i="9" s="1"/>
  <c r="V23" i="9" s="1"/>
  <c r="V24" i="9" s="1"/>
  <c r="V25" i="9" s="1"/>
  <c r="W21" i="9"/>
  <c r="W22" i="9" s="1"/>
  <c r="W23" i="9" s="1"/>
  <c r="W24" i="9" s="1"/>
  <c r="W25" i="9" s="1"/>
  <c r="X21" i="9"/>
  <c r="X22" i="9" s="1"/>
  <c r="X23" i="9" s="1"/>
  <c r="X24" i="9" s="1"/>
  <c r="X25" i="9" s="1"/>
  <c r="Y21" i="9"/>
  <c r="Y22" i="9" s="1"/>
  <c r="Y23" i="9" s="1"/>
  <c r="Y24" i="9" s="1"/>
  <c r="Y25" i="9" s="1"/>
  <c r="AA21" i="9"/>
  <c r="AA22" i="9" s="1"/>
  <c r="AA23" i="9" s="1"/>
  <c r="AA24" i="9" s="1"/>
  <c r="AA25" i="9" s="1"/>
  <c r="AB21" i="9"/>
  <c r="AB22" i="9" s="1"/>
  <c r="AB23" i="9" s="1"/>
  <c r="AB24" i="9" s="1"/>
  <c r="AB25" i="9" s="1"/>
  <c r="F23" i="9"/>
  <c r="I45" i="14"/>
  <c r="I45" i="5"/>
  <c r="I44" i="14"/>
  <c r="I45" i="4"/>
  <c r="I45" i="3"/>
  <c r="I46" i="3"/>
  <c r="I45" i="2"/>
  <c r="I46" i="2"/>
  <c r="I45" i="1"/>
  <c r="I46" i="1"/>
  <c r="I45" i="10"/>
  <c r="I46" i="10"/>
  <c r="I45" i="12"/>
  <c r="I45" i="11"/>
  <c r="B19" i="9"/>
  <c r="B18" i="9" s="1"/>
  <c r="F22" i="9"/>
  <c r="D24" i="9"/>
  <c r="G24" i="9" s="1"/>
  <c r="F24" i="9"/>
  <c r="R21" i="9"/>
  <c r="R22" i="9" s="1"/>
  <c r="S5" i="9"/>
  <c r="T5" i="9" s="1"/>
  <c r="U5" i="9" s="1"/>
  <c r="V5" i="9" s="1"/>
  <c r="W5" i="9" s="1"/>
  <c r="X5" i="9" s="1"/>
  <c r="Y5" i="9" s="1"/>
  <c r="Z5" i="9" s="1"/>
  <c r="AA5" i="9" s="1"/>
  <c r="AB5" i="9" s="1"/>
  <c r="H31" i="9"/>
  <c r="F20" i="9"/>
  <c r="H32" i="9" l="1"/>
  <c r="I31" i="9"/>
  <c r="E26" i="9"/>
  <c r="U26" i="9"/>
  <c r="AB26" i="9"/>
  <c r="S26" i="9"/>
  <c r="W26" i="9"/>
  <c r="V26" i="9"/>
  <c r="T26" i="9"/>
  <c r="AA26" i="9"/>
  <c r="Y26" i="9"/>
  <c r="X26" i="9"/>
  <c r="D25" i="9"/>
  <c r="R23" i="9"/>
  <c r="R24" i="9" s="1"/>
  <c r="R25" i="9" s="1"/>
  <c r="F25" i="9"/>
  <c r="B17" i="9"/>
  <c r="B16" i="9" s="1"/>
  <c r="B15" i="9" s="1"/>
  <c r="B14" i="9" s="1"/>
  <c r="B13" i="9" s="1"/>
  <c r="H33" i="9" l="1"/>
  <c r="I32" i="9"/>
  <c r="AA27" i="9"/>
  <c r="T27" i="9"/>
  <c r="X27" i="9"/>
  <c r="V27" i="9"/>
  <c r="U27" i="9"/>
  <c r="R26" i="9"/>
  <c r="AB27" i="9"/>
  <c r="S27" i="9"/>
  <c r="D26" i="9"/>
  <c r="Y27" i="9"/>
  <c r="W27" i="9"/>
  <c r="E27" i="9"/>
  <c r="C31" i="9"/>
  <c r="C32" i="9" s="1"/>
  <c r="B12" i="9"/>
  <c r="F26" i="9"/>
  <c r="H34" i="9" l="1"/>
  <c r="H35" i="9" s="1"/>
  <c r="I33" i="9"/>
  <c r="B11" i="9"/>
  <c r="B10" i="9" s="1"/>
  <c r="B9" i="9" s="1"/>
  <c r="C33" i="9"/>
  <c r="D27" i="9"/>
  <c r="G26" i="9"/>
  <c r="AB28" i="9"/>
  <c r="Y28" i="9"/>
  <c r="R27" i="9"/>
  <c r="T28" i="9"/>
  <c r="X28" i="9"/>
  <c r="U28" i="9"/>
  <c r="AA28" i="9"/>
  <c r="W28" i="9"/>
  <c r="E28" i="9"/>
  <c r="AC7" i="10" s="1"/>
  <c r="J19" i="10" s="1"/>
  <c r="S28" i="9"/>
  <c r="V28" i="9"/>
  <c r="F27" i="9"/>
  <c r="H36" i="9" l="1"/>
  <c r="I35" i="9"/>
  <c r="AB7" i="10"/>
  <c r="O9" i="10" s="1"/>
  <c r="I34" i="9"/>
  <c r="G27" i="9"/>
  <c r="V29" i="9"/>
  <c r="X29" i="9"/>
  <c r="X30" i="9" s="1"/>
  <c r="X31" i="9" s="1"/>
  <c r="X32" i="9" s="1"/>
  <c r="X33" i="9" s="1"/>
  <c r="X34" i="9" s="1"/>
  <c r="X35" i="9" s="1"/>
  <c r="X36" i="9" s="1"/>
  <c r="X37" i="9" s="1"/>
  <c r="X38" i="9" s="1"/>
  <c r="T29" i="9"/>
  <c r="AB29" i="9"/>
  <c r="S29" i="9"/>
  <c r="S30" i="9" s="1"/>
  <c r="S31" i="9" s="1"/>
  <c r="S32" i="9" s="1"/>
  <c r="S33" i="9" s="1"/>
  <c r="S34" i="9" s="1"/>
  <c r="S35" i="9" s="1"/>
  <c r="S36" i="9" s="1"/>
  <c r="S37" i="9" s="1"/>
  <c r="S38" i="9" s="1"/>
  <c r="AA29" i="9"/>
  <c r="U29" i="9"/>
  <c r="U30" i="9" s="1"/>
  <c r="U31" i="9" s="1"/>
  <c r="U32" i="9" s="1"/>
  <c r="U33" i="9" s="1"/>
  <c r="U34" i="9" s="1"/>
  <c r="U35" i="9" s="1"/>
  <c r="U36" i="9" s="1"/>
  <c r="U37" i="9" s="1"/>
  <c r="U38" i="9" s="1"/>
  <c r="Y29" i="9"/>
  <c r="E29" i="9"/>
  <c r="AC7" i="14"/>
  <c r="J19" i="14" s="1"/>
  <c r="W29" i="9"/>
  <c r="C34" i="9"/>
  <c r="C35" i="9" s="1"/>
  <c r="C36" i="9" s="1"/>
  <c r="C37" i="9" s="1"/>
  <c r="C38" i="9" s="1"/>
  <c r="R28" i="9"/>
  <c r="AL7" i="10" s="1"/>
  <c r="D29" i="9"/>
  <c r="G28" i="9"/>
  <c r="B8" i="9"/>
  <c r="B7" i="9" s="1"/>
  <c r="B6" i="9" s="1"/>
  <c r="F28" i="9"/>
  <c r="AE7" i="10" l="1"/>
  <c r="AD7" i="10"/>
  <c r="O8" i="10" s="1"/>
  <c r="M24" i="10" s="1"/>
  <c r="AB7" i="14"/>
  <c r="I36" i="9"/>
  <c r="H37" i="9"/>
  <c r="AF8" i="10"/>
  <c r="R29" i="9"/>
  <c r="T30" i="9"/>
  <c r="T31" i="9" s="1"/>
  <c r="T32" i="9" s="1"/>
  <c r="T33" i="9" s="1"/>
  <c r="T34" i="9" s="1"/>
  <c r="T35" i="9" s="1"/>
  <c r="T36" i="9" s="1"/>
  <c r="T37" i="9" s="1"/>
  <c r="T38" i="9" s="1"/>
  <c r="W30" i="9"/>
  <c r="W31" i="9" s="1"/>
  <c r="W32" i="9" s="1"/>
  <c r="W33" i="9" s="1"/>
  <c r="W34" i="9" s="1"/>
  <c r="W35" i="9" s="1"/>
  <c r="W36" i="9" s="1"/>
  <c r="W37" i="9" s="1"/>
  <c r="W38" i="9" s="1"/>
  <c r="AA30" i="9"/>
  <c r="AA31" i="9" s="1"/>
  <c r="AA32" i="9" s="1"/>
  <c r="AA33" i="9" s="1"/>
  <c r="AA34" i="9" s="1"/>
  <c r="AA35" i="9" s="1"/>
  <c r="AA36" i="9" s="1"/>
  <c r="AA37" i="9" s="1"/>
  <c r="AA38" i="9" s="1"/>
  <c r="AB30" i="9"/>
  <c r="AB31" i="9" s="1"/>
  <c r="AB32" i="9" s="1"/>
  <c r="AB33" i="9" s="1"/>
  <c r="AB34" i="9" s="1"/>
  <c r="AB35" i="9" s="1"/>
  <c r="AB36" i="9" s="1"/>
  <c r="AB37" i="9" s="1"/>
  <c r="AB38" i="9" s="1"/>
  <c r="Y30" i="9"/>
  <c r="Y31" i="9" s="1"/>
  <c r="Y32" i="9" s="1"/>
  <c r="Y33" i="9" s="1"/>
  <c r="Y34" i="9" s="1"/>
  <c r="Y35" i="9" s="1"/>
  <c r="Y36" i="9" s="1"/>
  <c r="Y37" i="9" s="1"/>
  <c r="Y38" i="9" s="1"/>
  <c r="E30" i="9"/>
  <c r="E31" i="9" s="1"/>
  <c r="E32" i="9" s="1"/>
  <c r="E33" i="9" s="1"/>
  <c r="E34" i="9" s="1"/>
  <c r="E35" i="9" s="1"/>
  <c r="E36" i="9" s="1"/>
  <c r="E37" i="9" s="1"/>
  <c r="E38" i="9" s="1"/>
  <c r="AC7" i="12"/>
  <c r="J19" i="12" s="1"/>
  <c r="V30" i="9"/>
  <c r="V31" i="9" s="1"/>
  <c r="V32" i="9" s="1"/>
  <c r="V33" i="9" s="1"/>
  <c r="V34" i="9" s="1"/>
  <c r="V35" i="9" s="1"/>
  <c r="V36" i="9" s="1"/>
  <c r="V37" i="9" s="1"/>
  <c r="V38" i="9" s="1"/>
  <c r="G29" i="9"/>
  <c r="D30" i="9"/>
  <c r="AB7" i="12" s="1"/>
  <c r="O9" i="12" s="1"/>
  <c r="P30" i="9"/>
  <c r="F29" i="9"/>
  <c r="AE7" i="14" l="1"/>
  <c r="H38" i="9"/>
  <c r="I38" i="9" s="1"/>
  <c r="I37" i="9"/>
  <c r="AD7" i="14"/>
  <c r="R30" i="9"/>
  <c r="R31" i="9" s="1"/>
  <c r="R32" i="9" s="1"/>
  <c r="R33" i="9" s="1"/>
  <c r="R34" i="9" s="1"/>
  <c r="R35" i="9" s="1"/>
  <c r="R36" i="9" s="1"/>
  <c r="R37" i="9" s="1"/>
  <c r="R38" i="9" s="1"/>
  <c r="G30" i="9"/>
  <c r="AE7" i="12" s="1"/>
  <c r="D31" i="9"/>
  <c r="F30" i="9"/>
  <c r="AD7" i="12" s="1"/>
  <c r="P31" i="9"/>
  <c r="O8" i="12" l="1"/>
  <c r="M24" i="12" s="1"/>
  <c r="G31" i="9"/>
  <c r="D32" i="9"/>
  <c r="P32" i="9"/>
  <c r="F32" i="9" s="1"/>
  <c r="F31" i="9"/>
  <c r="I38" i="12" l="1"/>
  <c r="G32" i="9"/>
  <c r="D33" i="9"/>
  <c r="P33" i="9"/>
  <c r="F33" i="9" s="1"/>
  <c r="G33" i="9" l="1"/>
  <c r="D34" i="9"/>
  <c r="D35" i="9" s="1"/>
  <c r="P34" i="9"/>
  <c r="D36" i="9" l="1"/>
  <c r="F34" i="9"/>
  <c r="P35" i="9"/>
  <c r="G35" i="9" s="1"/>
  <c r="G34" i="9"/>
  <c r="F35" i="9" l="1"/>
  <c r="P36" i="9"/>
  <c r="G36" i="9"/>
  <c r="D37" i="9"/>
  <c r="I47" i="11"/>
  <c r="O20" i="11" s="1"/>
  <c r="I37" i="12"/>
  <c r="J37" i="12" s="1"/>
  <c r="K37" i="12" s="1"/>
  <c r="L37" i="12" s="1"/>
  <c r="M37" i="12" s="1"/>
  <c r="N37" i="12" s="1"/>
  <c r="O37" i="12" s="1"/>
  <c r="P37" i="12" s="1"/>
  <c r="Q37" i="12" s="1"/>
  <c r="R37" i="12" s="1"/>
  <c r="S37" i="12" s="1"/>
  <c r="J7" i="11"/>
  <c r="AB11" i="11" s="1"/>
  <c r="O7" i="14"/>
  <c r="D38" i="9" l="1"/>
  <c r="P37" i="9"/>
  <c r="F36" i="9"/>
  <c r="AC11" i="11"/>
  <c r="O8" i="14"/>
  <c r="AA7" i="11"/>
  <c r="O7" i="11" s="1"/>
  <c r="AF7" i="11"/>
  <c r="AE7" i="11"/>
  <c r="AD7" i="11"/>
  <c r="AC7" i="11"/>
  <c r="J19" i="11" s="1"/>
  <c r="AB7" i="11"/>
  <c r="O9" i="11" s="1"/>
  <c r="I41" i="11"/>
  <c r="P8" i="11"/>
  <c r="O12" i="11"/>
  <c r="I28" i="11"/>
  <c r="G43" i="11"/>
  <c r="L20" i="11"/>
  <c r="I26" i="11"/>
  <c r="I34" i="11"/>
  <c r="G38" i="11"/>
  <c r="I30" i="11"/>
  <c r="L12" i="11"/>
  <c r="I12" i="11"/>
  <c r="I18" i="11"/>
  <c r="I37" i="11"/>
  <c r="J37" i="11" s="1"/>
  <c r="K37" i="11" s="1"/>
  <c r="L37" i="11" s="1"/>
  <c r="M37" i="11" s="1"/>
  <c r="N37" i="11" s="1"/>
  <c r="O37" i="11" s="1"/>
  <c r="P37" i="11" s="1"/>
  <c r="Q37" i="11" s="1"/>
  <c r="R37" i="11" s="1"/>
  <c r="S37" i="11" s="1"/>
  <c r="G46" i="11"/>
  <c r="I37" i="14"/>
  <c r="J37" i="14" s="1"/>
  <c r="K37" i="14" s="1"/>
  <c r="L37" i="14" s="1"/>
  <c r="M37" i="14" s="1"/>
  <c r="N37" i="14" s="1"/>
  <c r="O37" i="14" s="1"/>
  <c r="P37" i="14" s="1"/>
  <c r="Q37" i="14" s="1"/>
  <c r="R37" i="14" s="1"/>
  <c r="S37" i="14" s="1"/>
  <c r="G47" i="11"/>
  <c r="G39" i="11"/>
  <c r="O9" i="14"/>
  <c r="B108" i="14"/>
  <c r="L19" i="11"/>
  <c r="G45" i="11" s="1"/>
  <c r="I24" i="11"/>
  <c r="O8" i="11" l="1"/>
  <c r="M24" i="11" s="1"/>
  <c r="M28" i="11" s="1"/>
  <c r="M24" i="14"/>
  <c r="F37" i="9"/>
  <c r="P38" i="9"/>
  <c r="F38" i="9" s="1"/>
  <c r="G38" i="9"/>
  <c r="G37" i="9"/>
  <c r="AF8" i="11"/>
  <c r="M31" i="11" l="1"/>
  <c r="S39" i="11" l="1"/>
  <c r="R39" i="11" s="1"/>
  <c r="Q39" i="11" s="1"/>
  <c r="P39" i="11" s="1"/>
  <c r="O39" i="11" s="1"/>
  <c r="N39" i="11" s="1"/>
  <c r="M39" i="11" s="1"/>
  <c r="L39" i="11" s="1"/>
  <c r="K39" i="11" s="1"/>
  <c r="J39" i="11" s="1"/>
  <c r="M34" i="11"/>
  <c r="I38" i="11"/>
  <c r="I38" i="14"/>
  <c r="M32" i="11"/>
  <c r="I39" i="11" s="1"/>
  <c r="I40" i="11" l="1"/>
  <c r="R40" i="11"/>
  <c r="P40" i="11"/>
  <c r="Q40" i="11"/>
  <c r="S40" i="11"/>
  <c r="D108" i="14"/>
  <c r="O40" i="11"/>
  <c r="N40" i="11" l="1"/>
  <c r="M40" i="11" l="1"/>
  <c r="L40" i="11" l="1"/>
  <c r="K40" i="11" l="1"/>
  <c r="J40" i="11"/>
  <c r="I44" i="10"/>
  <c r="J7" i="1"/>
  <c r="AC11" i="1" s="1"/>
  <c r="AB10" i="1" l="1"/>
  <c r="AB11" i="1"/>
  <c r="I12" i="1"/>
  <c r="O12" i="1"/>
  <c r="AH7" i="1"/>
  <c r="AG4" i="1"/>
  <c r="AG7" i="1"/>
  <c r="AF4" i="1"/>
  <c r="AF7" i="1"/>
  <c r="AA7" i="1"/>
  <c r="O7" i="1" s="1"/>
  <c r="AE7" i="1"/>
  <c r="AI7" i="1"/>
  <c r="AL7" i="1"/>
  <c r="AD7" i="1"/>
  <c r="AK7" i="1"/>
  <c r="AC7" i="1"/>
  <c r="J19" i="1" s="1"/>
  <c r="AJ7" i="1"/>
  <c r="AB7" i="1"/>
  <c r="O9" i="1" s="1"/>
  <c r="P8" i="1"/>
  <c r="L16" i="1"/>
  <c r="L20" i="1"/>
  <c r="I30" i="1"/>
  <c r="L19" i="1"/>
  <c r="G45" i="1" s="1"/>
  <c r="I28" i="1"/>
  <c r="I26" i="1"/>
  <c r="L18" i="1"/>
  <c r="G44" i="1" s="1"/>
  <c r="I24" i="1"/>
  <c r="I18" i="1"/>
  <c r="L12" i="1"/>
  <c r="I34" i="1"/>
  <c r="G46" i="1"/>
  <c r="G43" i="1"/>
  <c r="I37" i="1"/>
  <c r="J37" i="1" s="1"/>
  <c r="K37" i="1" s="1"/>
  <c r="L37" i="1" s="1"/>
  <c r="M37" i="1" s="1"/>
  <c r="N37" i="1" s="1"/>
  <c r="O37" i="1" s="1"/>
  <c r="P37" i="1" s="1"/>
  <c r="Q37" i="1" s="1"/>
  <c r="G39" i="1"/>
  <c r="G38" i="1"/>
  <c r="G47" i="1"/>
  <c r="I44" i="1"/>
  <c r="J7" i="2"/>
  <c r="AG10" i="1" l="1"/>
  <c r="I12" i="2"/>
  <c r="O12" i="2"/>
  <c r="AC11" i="2"/>
  <c r="AB11" i="2"/>
  <c r="AB10" i="2"/>
  <c r="AF7" i="2"/>
  <c r="AG7" i="2"/>
  <c r="AE7" i="2"/>
  <c r="AD7" i="2"/>
  <c r="AL7" i="2"/>
  <c r="AK7" i="2"/>
  <c r="AC7" i="2"/>
  <c r="J19" i="2" s="1"/>
  <c r="AJ7" i="2"/>
  <c r="AB7" i="2"/>
  <c r="O9" i="2" s="1"/>
  <c r="AI7" i="2"/>
  <c r="AA7" i="2"/>
  <c r="O7" i="2" s="1"/>
  <c r="AF4" i="2"/>
  <c r="AH7" i="2"/>
  <c r="AG4" i="2"/>
  <c r="AG12" i="1"/>
  <c r="AL10" i="1"/>
  <c r="O8" i="1"/>
  <c r="AF8" i="1" s="1"/>
  <c r="P8" i="2"/>
  <c r="I34" i="2"/>
  <c r="I30" i="2"/>
  <c r="L12" i="2"/>
  <c r="I28" i="2"/>
  <c r="L20" i="2"/>
  <c r="I26" i="2"/>
  <c r="L19" i="2"/>
  <c r="G45" i="2" s="1"/>
  <c r="I24" i="2"/>
  <c r="L18" i="2"/>
  <c r="G44" i="2" s="1"/>
  <c r="L16" i="2"/>
  <c r="I18" i="2"/>
  <c r="G43" i="2"/>
  <c r="G39" i="2"/>
  <c r="I37" i="2"/>
  <c r="J37" i="2" s="1"/>
  <c r="K37" i="2" s="1"/>
  <c r="L37" i="2" s="1"/>
  <c r="M37" i="2" s="1"/>
  <c r="N37" i="2" s="1"/>
  <c r="O37" i="2" s="1"/>
  <c r="P37" i="2" s="1"/>
  <c r="G38" i="2"/>
  <c r="G47" i="2"/>
  <c r="G46" i="2"/>
  <c r="I38" i="10"/>
  <c r="J7" i="3"/>
  <c r="I12" i="3" l="1"/>
  <c r="O12" i="3"/>
  <c r="AC11" i="3"/>
  <c r="AB11" i="3"/>
  <c r="AB10" i="3"/>
  <c r="AL7" i="3"/>
  <c r="AD7" i="3"/>
  <c r="AK7" i="3"/>
  <c r="AC7" i="3"/>
  <c r="J19" i="3" s="1"/>
  <c r="AE7" i="3"/>
  <c r="AJ7" i="3"/>
  <c r="AB7" i="3"/>
  <c r="O9" i="3" s="1"/>
  <c r="AI7" i="3"/>
  <c r="AA7" i="3"/>
  <c r="O7" i="3" s="1"/>
  <c r="AH7" i="3"/>
  <c r="AG4" i="3"/>
  <c r="AG7" i="3"/>
  <c r="AF4" i="3"/>
  <c r="AF7" i="3"/>
  <c r="AG12" i="2"/>
  <c r="AG10" i="2"/>
  <c r="O8" i="2"/>
  <c r="AF8" i="2" s="1"/>
  <c r="AL10" i="2"/>
  <c r="P8" i="3"/>
  <c r="M24" i="1"/>
  <c r="I38" i="1" s="1"/>
  <c r="I26" i="3"/>
  <c r="I24" i="3"/>
  <c r="L20" i="3"/>
  <c r="L19" i="3"/>
  <c r="G45" i="3" s="1"/>
  <c r="L12" i="3"/>
  <c r="L18" i="3"/>
  <c r="G44" i="3" s="1"/>
  <c r="I18" i="3"/>
  <c r="I34" i="3"/>
  <c r="L16" i="3"/>
  <c r="I30" i="3"/>
  <c r="I28" i="3"/>
  <c r="G47" i="3"/>
  <c r="G46" i="3"/>
  <c r="I37" i="3"/>
  <c r="J37" i="3" s="1"/>
  <c r="K37" i="3" s="1"/>
  <c r="L37" i="3" s="1"/>
  <c r="M37" i="3" s="1"/>
  <c r="N37" i="3" s="1"/>
  <c r="O37" i="3" s="1"/>
  <c r="G43" i="3"/>
  <c r="G39" i="3"/>
  <c r="G38" i="3"/>
  <c r="J7" i="4"/>
  <c r="I44" i="2"/>
  <c r="I12" i="4" l="1"/>
  <c r="O12" i="4"/>
  <c r="AB10" i="4"/>
  <c r="AC11" i="4"/>
  <c r="AB11" i="4"/>
  <c r="AJ7" i="4"/>
  <c r="AB7" i="4"/>
  <c r="O9" i="4" s="1"/>
  <c r="AI7" i="4"/>
  <c r="AA7" i="4"/>
  <c r="O7" i="4" s="1"/>
  <c r="AH7" i="4"/>
  <c r="AG4" i="4"/>
  <c r="AK7" i="4"/>
  <c r="AG7" i="4"/>
  <c r="AF4" i="4"/>
  <c r="AF7" i="4"/>
  <c r="AC7" i="4"/>
  <c r="J19" i="4" s="1"/>
  <c r="AE7" i="4"/>
  <c r="AL7" i="4"/>
  <c r="AD7" i="4"/>
  <c r="AG12" i="3"/>
  <c r="O8" i="3"/>
  <c r="AF8" i="3" s="1"/>
  <c r="AL10" i="3"/>
  <c r="AG10" i="3"/>
  <c r="P8" i="4"/>
  <c r="J7" i="16"/>
  <c r="M24" i="2"/>
  <c r="L18" i="4"/>
  <c r="G44" i="4" s="1"/>
  <c r="L12" i="4"/>
  <c r="I18" i="4"/>
  <c r="I34" i="4"/>
  <c r="I30" i="4"/>
  <c r="I28" i="4"/>
  <c r="I26" i="4"/>
  <c r="I24" i="4"/>
  <c r="L16" i="4"/>
  <c r="L20" i="4"/>
  <c r="L19" i="4"/>
  <c r="G45" i="4" s="1"/>
  <c r="I37" i="4"/>
  <c r="J37" i="4" s="1"/>
  <c r="K37" i="4" s="1"/>
  <c r="L37" i="4" s="1"/>
  <c r="M37" i="4" s="1"/>
  <c r="N37" i="4" s="1"/>
  <c r="G43" i="4"/>
  <c r="G38" i="4"/>
  <c r="G39" i="4"/>
  <c r="G47" i="4"/>
  <c r="G46" i="4"/>
  <c r="I44" i="4"/>
  <c r="I44" i="3"/>
  <c r="I12" i="16" l="1"/>
  <c r="O12" i="16"/>
  <c r="AB11" i="16"/>
  <c r="AB10" i="16"/>
  <c r="AC11" i="16"/>
  <c r="AH7" i="16"/>
  <c r="AG4" i="16"/>
  <c r="AG7" i="16"/>
  <c r="AF4" i="16"/>
  <c r="AF7" i="16"/>
  <c r="AE7" i="16"/>
  <c r="AL7" i="16"/>
  <c r="AD7" i="16"/>
  <c r="AK7" i="16"/>
  <c r="AC7" i="16"/>
  <c r="J19" i="16" s="1"/>
  <c r="AA7" i="16"/>
  <c r="O7" i="16" s="1"/>
  <c r="AJ7" i="16"/>
  <c r="AB7" i="16"/>
  <c r="O9" i="16" s="1"/>
  <c r="AI7" i="16"/>
  <c r="AG12" i="4"/>
  <c r="AL10" i="4"/>
  <c r="O8" i="4"/>
  <c r="AF8" i="4" s="1"/>
  <c r="AG10" i="4"/>
  <c r="P8" i="16"/>
  <c r="J7" i="17"/>
  <c r="G43" i="16"/>
  <c r="I26" i="16"/>
  <c r="I30" i="16"/>
  <c r="I28" i="16"/>
  <c r="L19" i="16"/>
  <c r="G45" i="16" s="1"/>
  <c r="G46" i="16"/>
  <c r="L18" i="16"/>
  <c r="G44" i="16" s="1"/>
  <c r="G39" i="16"/>
  <c r="L12" i="16"/>
  <c r="I37" i="16"/>
  <c r="J37" i="16" s="1"/>
  <c r="K37" i="16" s="1"/>
  <c r="L37" i="16" s="1"/>
  <c r="M37" i="16" s="1"/>
  <c r="L16" i="16"/>
  <c r="I18" i="16"/>
  <c r="G38" i="16"/>
  <c r="I34" i="16"/>
  <c r="I24" i="16"/>
  <c r="G47" i="16"/>
  <c r="L20" i="16"/>
  <c r="M24" i="3"/>
  <c r="I38" i="2"/>
  <c r="O12" i="17" l="1"/>
  <c r="I12" i="17"/>
  <c r="AC11" i="17"/>
  <c r="AB11" i="17"/>
  <c r="AB10" i="17"/>
  <c r="AG12" i="16"/>
  <c r="AL10" i="16"/>
  <c r="AG10" i="16"/>
  <c r="O8" i="16"/>
  <c r="AF8" i="16" s="1"/>
  <c r="AF7" i="17"/>
  <c r="AE7" i="17"/>
  <c r="AL7" i="17"/>
  <c r="AD7" i="17"/>
  <c r="AF4" i="17"/>
  <c r="AK7" i="17"/>
  <c r="AC7" i="17"/>
  <c r="J19" i="17" s="1"/>
  <c r="AG7" i="17"/>
  <c r="AJ7" i="17"/>
  <c r="AB7" i="17"/>
  <c r="O9" i="17" s="1"/>
  <c r="AI7" i="17"/>
  <c r="AA7" i="17"/>
  <c r="O7" i="17" s="1"/>
  <c r="AH7" i="17"/>
  <c r="AG4" i="17"/>
  <c r="P8" i="17"/>
  <c r="L12" i="17"/>
  <c r="J7" i="18"/>
  <c r="I30" i="17"/>
  <c r="L20" i="17"/>
  <c r="G38" i="17"/>
  <c r="L19" i="17"/>
  <c r="G45" i="17" s="1"/>
  <c r="I26" i="17"/>
  <c r="I37" i="17"/>
  <c r="J37" i="17" s="1"/>
  <c r="K37" i="17" s="1"/>
  <c r="L37" i="17" s="1"/>
  <c r="G43" i="17"/>
  <c r="G46" i="17"/>
  <c r="G39" i="17"/>
  <c r="I24" i="17"/>
  <c r="I34" i="17"/>
  <c r="I28" i="17"/>
  <c r="I18" i="17"/>
  <c r="G47" i="17"/>
  <c r="L16" i="17"/>
  <c r="L18" i="17"/>
  <c r="G44" i="17" s="1"/>
  <c r="M24" i="4"/>
  <c r="I38" i="4" s="1"/>
  <c r="I38" i="3"/>
  <c r="I44" i="5"/>
  <c r="I47" i="5" s="1"/>
  <c r="I43" i="18" s="1"/>
  <c r="O12" i="18" l="1"/>
  <c r="I12" i="18"/>
  <c r="AB10" i="18"/>
  <c r="AC11" i="18"/>
  <c r="AB11" i="18"/>
  <c r="AG12" i="17"/>
  <c r="O8" i="17"/>
  <c r="AF8" i="17" s="1"/>
  <c r="AG10" i="17"/>
  <c r="AL10" i="17"/>
  <c r="AL7" i="18"/>
  <c r="AD7" i="18"/>
  <c r="AK7" i="18"/>
  <c r="AC7" i="18"/>
  <c r="J19" i="18" s="1"/>
  <c r="AJ7" i="18"/>
  <c r="AB7" i="18"/>
  <c r="O9" i="18" s="1"/>
  <c r="AE7" i="18"/>
  <c r="AI7" i="18"/>
  <c r="AA7" i="18"/>
  <c r="O7" i="18" s="1"/>
  <c r="AH7" i="18"/>
  <c r="AG4" i="18"/>
  <c r="AG7" i="18"/>
  <c r="AF4" i="18"/>
  <c r="AF7" i="18"/>
  <c r="P8" i="18"/>
  <c r="M24" i="16"/>
  <c r="I38" i="16" s="1"/>
  <c r="J7" i="5"/>
  <c r="L20" i="18"/>
  <c r="G38" i="18"/>
  <c r="I18" i="18"/>
  <c r="I34" i="18"/>
  <c r="L12" i="18"/>
  <c r="G43" i="18"/>
  <c r="G46" i="18"/>
  <c r="I28" i="18"/>
  <c r="I24" i="18"/>
  <c r="I37" i="18"/>
  <c r="J37" i="18" s="1"/>
  <c r="K37" i="18" s="1"/>
  <c r="G39" i="18"/>
  <c r="L19" i="18"/>
  <c r="G45" i="18" s="1"/>
  <c r="G47" i="18"/>
  <c r="I26" i="18"/>
  <c r="L16" i="18"/>
  <c r="L18" i="18"/>
  <c r="G44" i="18" s="1"/>
  <c r="I30" i="18"/>
  <c r="O20" i="5"/>
  <c r="I47" i="18"/>
  <c r="I12" i="5" l="1"/>
  <c r="O12" i="5"/>
  <c r="AB10" i="5"/>
  <c r="AB11" i="5"/>
  <c r="AC11" i="5"/>
  <c r="AG12" i="18"/>
  <c r="O8" i="18"/>
  <c r="AF8" i="18" s="1"/>
  <c r="AL10" i="18"/>
  <c r="AG10" i="18"/>
  <c r="AJ7" i="5"/>
  <c r="AB7" i="5"/>
  <c r="O9" i="5" s="1"/>
  <c r="AI7" i="5"/>
  <c r="AA7" i="5"/>
  <c r="O7" i="5" s="1"/>
  <c r="AH7" i="5"/>
  <c r="AG4" i="5"/>
  <c r="AK7" i="5"/>
  <c r="AG7" i="5"/>
  <c r="AF4" i="5"/>
  <c r="AF7" i="5"/>
  <c r="AC7" i="5"/>
  <c r="J19" i="5" s="1"/>
  <c r="AE7" i="5"/>
  <c r="AL7" i="5"/>
  <c r="AD7" i="5"/>
  <c r="P8" i="5"/>
  <c r="O20" i="18"/>
  <c r="I43" i="17"/>
  <c r="I47" i="17" s="1"/>
  <c r="O20" i="17" s="1"/>
  <c r="M24" i="17"/>
  <c r="I38" i="17" s="1"/>
  <c r="I26" i="5"/>
  <c r="I37" i="5"/>
  <c r="J37" i="5" s="1"/>
  <c r="L20" i="5"/>
  <c r="L19" i="5"/>
  <c r="G45" i="5" s="1"/>
  <c r="I34" i="5"/>
  <c r="I30" i="5"/>
  <c r="I24" i="5"/>
  <c r="L16" i="5"/>
  <c r="G47" i="5"/>
  <c r="G39" i="5"/>
  <c r="G46" i="5"/>
  <c r="L18" i="5"/>
  <c r="G44" i="5" s="1"/>
  <c r="L12" i="5"/>
  <c r="I18" i="5"/>
  <c r="I28" i="5"/>
  <c r="G43" i="5"/>
  <c r="G38" i="5"/>
  <c r="AG12" i="5" l="1"/>
  <c r="AG10" i="5"/>
  <c r="AL10" i="5"/>
  <c r="I43" i="16"/>
  <c r="I47" i="16" s="1"/>
  <c r="O20" i="16" s="1"/>
  <c r="M24" i="18"/>
  <c r="I38" i="18" s="1"/>
  <c r="O8" i="5" l="1"/>
  <c r="AF8" i="5" s="1"/>
  <c r="M26" i="5" s="1"/>
  <c r="M31" i="5" s="1"/>
  <c r="J39" i="5" s="1"/>
  <c r="I43" i="4"/>
  <c r="I47" i="4" s="1"/>
  <c r="O20" i="4" s="1"/>
  <c r="M24" i="5" l="1"/>
  <c r="I38" i="5" s="1"/>
  <c r="I43" i="3"/>
  <c r="I47" i="3" s="1"/>
  <c r="O20" i="3" s="1"/>
  <c r="M32" i="5"/>
  <c r="I39" i="5" s="1"/>
  <c r="J40" i="5"/>
  <c r="K38" i="18" s="1"/>
  <c r="M28" i="5" l="1"/>
  <c r="M34" i="5" s="1"/>
  <c r="I40" i="5"/>
  <c r="J38" i="18" s="1"/>
  <c r="I43" i="2"/>
  <c r="I47" i="2" s="1"/>
  <c r="O20" i="2" s="1"/>
  <c r="S61" i="5" l="1"/>
  <c r="I43" i="1"/>
  <c r="I47" i="1" s="1"/>
  <c r="I43" i="10" s="1"/>
  <c r="I47" i="10" s="1"/>
  <c r="O20" i="1" l="1"/>
  <c r="O20" i="10"/>
  <c r="I43" i="14"/>
  <c r="I46" i="14" s="1"/>
  <c r="O20" i="14" l="1"/>
  <c r="I43" i="12"/>
  <c r="I47" i="12" s="1"/>
  <c r="O20" i="12" s="1"/>
  <c r="M26" i="18"/>
  <c r="M31" i="18" s="1"/>
  <c r="M28" i="18" l="1"/>
  <c r="M34" i="18" s="1"/>
  <c r="M32" i="18"/>
  <c r="I39" i="18" s="1"/>
  <c r="I40" i="18" s="1"/>
  <c r="K39" i="18"/>
  <c r="K40" i="18" s="1"/>
  <c r="L38" i="17" s="1"/>
  <c r="J39" i="18" l="1"/>
  <c r="J40" i="18" s="1"/>
  <c r="K38" i="17" s="1"/>
  <c r="J38" i="17"/>
  <c r="S61" i="18" l="1"/>
  <c r="M26" i="17"/>
  <c r="M28" i="17" l="1"/>
  <c r="M34" i="17" s="1"/>
  <c r="M31" i="17"/>
  <c r="M32" i="17" l="1"/>
  <c r="I39" i="17" s="1"/>
  <c r="I40" i="17" s="1"/>
  <c r="L39" i="17"/>
  <c r="L40" i="17" s="1"/>
  <c r="M38" i="16" s="1"/>
  <c r="K39" i="17" l="1"/>
  <c r="J38" i="16"/>
  <c r="K40" i="17" l="1"/>
  <c r="L38" i="16" s="1"/>
  <c r="J39" i="17"/>
  <c r="J40" i="17" s="1"/>
  <c r="K38" i="16" l="1"/>
  <c r="S61" i="17"/>
  <c r="M26" i="16" l="1"/>
  <c r="M28" i="16" l="1"/>
  <c r="M34" i="16" s="1"/>
  <c r="M31" i="16"/>
  <c r="M32" i="16" l="1"/>
  <c r="I39" i="16" s="1"/>
  <c r="I40" i="16" s="1"/>
  <c r="M39" i="16"/>
  <c r="M40" i="16" s="1"/>
  <c r="N38" i="4" s="1"/>
  <c r="L39" i="16" l="1"/>
  <c r="L40" i="16" s="1"/>
  <c r="M38" i="4" s="1"/>
  <c r="J38" i="4"/>
  <c r="K39" i="16" l="1"/>
  <c r="K40" i="16" s="1"/>
  <c r="L38" i="4" s="1"/>
  <c r="J39" i="16" l="1"/>
  <c r="J40" i="16" s="1"/>
  <c r="K38" i="4" s="1"/>
  <c r="S61" i="16" l="1"/>
  <c r="M26" i="4"/>
  <c r="M28" i="4" l="1"/>
  <c r="M34" i="4" s="1"/>
  <c r="M31" i="4"/>
  <c r="M32" i="4" l="1"/>
  <c r="I39" i="4" s="1"/>
  <c r="I40" i="4" s="1"/>
  <c r="N39" i="4"/>
  <c r="N40" i="4" s="1"/>
  <c r="O38" i="3" s="1"/>
  <c r="M39" i="4" l="1"/>
  <c r="J38" i="3"/>
  <c r="M40" i="4" l="1"/>
  <c r="N38" i="3" s="1"/>
  <c r="L39" i="4"/>
  <c r="L40" i="4" l="1"/>
  <c r="M38" i="3" s="1"/>
  <c r="K39" i="4"/>
  <c r="K40" i="4" l="1"/>
  <c r="L38" i="3" s="1"/>
  <c r="J39" i="4"/>
  <c r="J40" i="4" s="1"/>
  <c r="K38" i="3" l="1"/>
  <c r="S61" i="4"/>
  <c r="M26" i="3" l="1"/>
  <c r="M28" i="3" l="1"/>
  <c r="M34" i="3" s="1"/>
  <c r="M31" i="3"/>
  <c r="M32" i="3" l="1"/>
  <c r="I39" i="3" s="1"/>
  <c r="I40" i="3" s="1"/>
  <c r="O39" i="3"/>
  <c r="O40" i="3" s="1"/>
  <c r="P38" i="2" s="1"/>
  <c r="N39" i="3" l="1"/>
  <c r="J38" i="2"/>
  <c r="N40" i="3" l="1"/>
  <c r="O38" i="2" s="1"/>
  <c r="M39" i="3"/>
  <c r="M40" i="3" l="1"/>
  <c r="N38" i="2" s="1"/>
  <c r="L39" i="3"/>
  <c r="L40" i="3" l="1"/>
  <c r="M38" i="2" s="1"/>
  <c r="K39" i="3"/>
  <c r="K40" i="3" l="1"/>
  <c r="L38" i="2" s="1"/>
  <c r="J39" i="3"/>
  <c r="J40" i="3" s="1"/>
  <c r="K38" i="2" l="1"/>
  <c r="S61" i="3"/>
  <c r="M26" i="2" l="1"/>
  <c r="M28" i="2" l="1"/>
  <c r="M34" i="2" s="1"/>
  <c r="M31" i="2"/>
  <c r="M32" i="2" l="1"/>
  <c r="I39" i="2" s="1"/>
  <c r="I40" i="2" s="1"/>
  <c r="P39" i="2"/>
  <c r="P40" i="2" s="1"/>
  <c r="Q38" i="1" s="1"/>
  <c r="J38" i="1" l="1"/>
  <c r="O39" i="2"/>
  <c r="O40" i="2" l="1"/>
  <c r="P38" i="1" s="1"/>
  <c r="N39" i="2"/>
  <c r="N40" i="2" l="1"/>
  <c r="O38" i="1" s="1"/>
  <c r="M39" i="2"/>
  <c r="M40" i="2" l="1"/>
  <c r="N38" i="1" s="1"/>
  <c r="L39" i="2"/>
  <c r="L40" i="2" l="1"/>
  <c r="M38" i="1" s="1"/>
  <c r="K39" i="2"/>
  <c r="K40" i="2" l="1"/>
  <c r="L38" i="1" s="1"/>
  <c r="J39" i="2"/>
  <c r="J40" i="2" s="1"/>
  <c r="K38" i="1" l="1"/>
  <c r="S61" i="2"/>
  <c r="M26" i="1" l="1"/>
  <c r="M28" i="1" l="1"/>
  <c r="M34" i="1" s="1"/>
  <c r="M31" i="1"/>
  <c r="M32" i="1" l="1"/>
  <c r="I39" i="1" s="1"/>
  <c r="I40" i="1" s="1"/>
  <c r="Q39" i="1"/>
  <c r="Q40" i="1" s="1"/>
  <c r="R38" i="10" s="1"/>
  <c r="P39" i="1" l="1"/>
  <c r="J38" i="10"/>
  <c r="P40" i="1" l="1"/>
  <c r="Q38" i="10" s="1"/>
  <c r="O39" i="1"/>
  <c r="O40" i="1" l="1"/>
  <c r="P38" i="10" s="1"/>
  <c r="N39" i="1"/>
  <c r="N40" i="1" l="1"/>
  <c r="O38" i="10" s="1"/>
  <c r="M39" i="1"/>
  <c r="M40" i="1" l="1"/>
  <c r="N38" i="10" s="1"/>
  <c r="L39" i="1"/>
  <c r="K39" i="1" l="1"/>
  <c r="L40" i="1"/>
  <c r="M38" i="10" s="1"/>
  <c r="K40" i="1" l="1"/>
  <c r="L38" i="10" s="1"/>
  <c r="J39" i="1"/>
  <c r="J40" i="1" s="1"/>
  <c r="S61" i="1" l="1"/>
  <c r="K38" i="10"/>
  <c r="M26" i="10" s="1"/>
  <c r="M31" i="10" s="1"/>
  <c r="M28" i="10" l="1"/>
  <c r="M34" i="10" s="1"/>
  <c r="M32" i="10"/>
  <c r="I39" i="10" s="1"/>
  <c r="I40" i="10" s="1"/>
  <c r="R39" i="10"/>
  <c r="R40" i="10" s="1"/>
  <c r="S38" i="14" s="1"/>
  <c r="Q39" i="10" l="1"/>
  <c r="J38" i="14"/>
  <c r="Q40" i="10" l="1"/>
  <c r="R38" i="14" s="1"/>
  <c r="P39" i="10"/>
  <c r="P40" i="10" l="1"/>
  <c r="Q38" i="14" s="1"/>
  <c r="O39" i="10"/>
  <c r="O40" i="10" l="1"/>
  <c r="P38" i="14" s="1"/>
  <c r="N39" i="10"/>
  <c r="N40" i="10" l="1"/>
  <c r="O38" i="14" s="1"/>
  <c r="M39" i="10"/>
  <c r="M40" i="10" l="1"/>
  <c r="N38" i="14" s="1"/>
  <c r="L39" i="10"/>
  <c r="L40" i="10" l="1"/>
  <c r="M38" i="14" s="1"/>
  <c r="K39" i="10"/>
  <c r="K40" i="10" l="1"/>
  <c r="L38" i="14" s="1"/>
  <c r="J39" i="10"/>
  <c r="J40" i="10" s="1"/>
  <c r="K38" i="14" l="1"/>
  <c r="S61" i="10"/>
  <c r="M26" i="14" l="1"/>
  <c r="M28" i="14" l="1"/>
  <c r="M34" i="14" s="1"/>
  <c r="M31" i="14"/>
  <c r="M32" i="14" l="1"/>
  <c r="I39" i="14" s="1"/>
  <c r="I40" i="14" s="1"/>
  <c r="S39" i="14"/>
  <c r="S40" i="14" s="1"/>
  <c r="R39" i="14" l="1"/>
  <c r="R40" i="14" s="1"/>
  <c r="S38" i="12" s="1"/>
  <c r="Q39" i="14"/>
  <c r="J38" i="12"/>
  <c r="Q40" i="14" l="1"/>
  <c r="R38" i="12" s="1"/>
  <c r="P39" i="14"/>
  <c r="P40" i="14" l="1"/>
  <c r="Q38" i="12" s="1"/>
  <c r="O39" i="14"/>
  <c r="O40" i="14" l="1"/>
  <c r="P38" i="12" s="1"/>
  <c r="N39" i="14"/>
  <c r="N40" i="14" l="1"/>
  <c r="O38" i="12" s="1"/>
  <c r="M39" i="14"/>
  <c r="M40" i="14" l="1"/>
  <c r="N38" i="12" s="1"/>
  <c r="L39" i="14"/>
  <c r="L40" i="14" l="1"/>
  <c r="M38" i="12" s="1"/>
  <c r="K39" i="14"/>
  <c r="K40" i="14" l="1"/>
  <c r="L38" i="12" s="1"/>
  <c r="J39" i="14"/>
  <c r="J40" i="14" s="1"/>
  <c r="K38" i="12" l="1"/>
  <c r="M26" i="12" s="1"/>
  <c r="U112" i="14"/>
  <c r="M28" i="12" l="1"/>
  <c r="M34" i="12" s="1"/>
  <c r="M31" i="12"/>
  <c r="M32" i="12" l="1"/>
  <c r="I39" i="12" s="1"/>
  <c r="I40" i="12" s="1"/>
  <c r="S39" i="12"/>
  <c r="S40" i="12" s="1"/>
  <c r="R39" i="12" l="1"/>
  <c r="R40" i="12" l="1"/>
  <c r="Q39" i="12"/>
  <c r="Q40" i="12" l="1"/>
  <c r="P39" i="12"/>
  <c r="P40" i="12" l="1"/>
  <c r="O39" i="12"/>
  <c r="N39" i="12" l="1"/>
  <c r="O40" i="12"/>
  <c r="N40" i="12" l="1"/>
  <c r="M39" i="12"/>
  <c r="M40" i="12" l="1"/>
  <c r="L39" i="12"/>
  <c r="K39" i="12" l="1"/>
  <c r="L40" i="12"/>
  <c r="K40" i="12" l="1"/>
  <c r="J39" i="12"/>
  <c r="J4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C05985A0-FF32-49ED-8B17-052D363F3E36}">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56CE5AC1-ADEC-40BB-87EA-8FF79F7E4583}">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EAFE5BD6-4F38-451F-93C1-C7A166CFD067}">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I18" authorId="0" shapeId="0" xr:uid="{6733F6B6-E6F0-4529-BE05-A2C676F430CA}">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9" authorId="0" shapeId="0" xr:uid="{F99AD2D4-B556-4EA1-BB6E-3F2C0A123A8A}">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14E3D634-4BF4-4EBA-B549-5BAB6DD94965}">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9DB06DAC-6FD9-40D4-AB59-468602C639D7}">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F6945672-B9D7-41FA-9F24-9E341F2046D2}">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10471743-F9EB-43AB-9AD3-A7486E3A85A2}">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M14" authorId="0" shapeId="0" xr:uid="{D2D154C8-9992-4DBA-9226-AD715DFA1B0C}">
      <text>
        <r>
          <rPr>
            <sz val="14"/>
            <color indexed="81"/>
            <rFont val="Trebuchet MS"/>
            <family val="2"/>
          </rPr>
          <t>Alleen voor IB-ondernemers die een fiscale oudedagreserve op de balans van hun eenmanszaak of vof aanhouden. 
Voor meer informatie zie brightpensioen.nl/for</t>
        </r>
      </text>
    </comment>
    <comment ref="I18" authorId="0" shapeId="0" xr:uid="{CFE17613-9959-435F-A1C8-D1C041B36EDA}">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8" authorId="0" shapeId="0" xr:uid="{BAF8C491-CFFB-41A2-B9E9-2731783087A0}">
      <text>
        <r>
          <rPr>
            <sz val="14"/>
            <color indexed="81"/>
            <rFont val="Trebuchet MS"/>
            <family val="2"/>
          </rPr>
          <t xml:space="preserve">Alleen voor IB-ondernemers die een fiscale oudedagreserve op de balans van hun eenmanszaak of vof aanhouden. 
De toename van je oudedagreserve (extra reservering die je denkt te gaan maken of hebt gemaakt in het betreffende belastingjaar) graag invoeren als een </t>
        </r>
        <r>
          <rPr>
            <u/>
            <sz val="14"/>
            <color indexed="81"/>
            <rFont val="Trebuchet MS"/>
            <family val="2"/>
          </rPr>
          <t>positief</t>
        </r>
        <r>
          <rPr>
            <sz val="14"/>
            <color indexed="81"/>
            <rFont val="Trebuchet MS"/>
            <family val="2"/>
          </rPr>
          <t xml:space="preserve"> getal.</t>
        </r>
      </text>
    </comment>
    <comment ref="L19" authorId="0" shapeId="0" xr:uid="{407CD93C-C6B6-4109-87F3-41CF21CE71A1}">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A0590D3C-A8E8-42D4-BBFF-88950BB99419}">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5FC25839-E789-456F-8E6F-71F33DF001DA}">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CAB64D34-A897-4FDF-8269-49C662378F75}">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3ECCE08D-2963-408F-A7F1-14CE6532BB4B}">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M14" authorId="0" shapeId="0" xr:uid="{C7670948-E384-49D2-9BD9-7208FE2C422E}">
      <text>
        <r>
          <rPr>
            <sz val="14"/>
            <color indexed="81"/>
            <rFont val="Trebuchet MS"/>
            <family val="2"/>
          </rPr>
          <t>Alleen voor IB-ondernemers die een fiscale oudedagreserve op de balans van hun eenmanszaak of vof aanhouden. 
Voor meer informatie zie brightpensioen.nl/for</t>
        </r>
      </text>
    </comment>
    <comment ref="I18" authorId="0" shapeId="0" xr:uid="{A77CBD30-45DA-41A9-A7A5-CE285DBE578B}">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8" authorId="0" shapeId="0" xr:uid="{D3DFA3D6-C33C-4997-962E-3321A6556021}">
      <text>
        <r>
          <rPr>
            <sz val="14"/>
            <color indexed="81"/>
            <rFont val="Trebuchet MS"/>
            <family val="2"/>
          </rPr>
          <t xml:space="preserve">Alleen voor IB-ondernemers die een fiscale oudedagreserve op de balans van hun eenmanszaak of vof aanhouden. 
De toename van je oudedagreserve (extra reservering die je denkt te gaan maken of hebt gemaakt in het betreffende belastingjaar) graag invoeren als een </t>
        </r>
        <r>
          <rPr>
            <u/>
            <sz val="14"/>
            <color indexed="81"/>
            <rFont val="Trebuchet MS"/>
            <family val="2"/>
          </rPr>
          <t>positief</t>
        </r>
        <r>
          <rPr>
            <sz val="14"/>
            <color indexed="81"/>
            <rFont val="Trebuchet MS"/>
            <family val="2"/>
          </rPr>
          <t xml:space="preserve"> getal.</t>
        </r>
      </text>
    </comment>
    <comment ref="L19" authorId="0" shapeId="0" xr:uid="{784684A2-75A6-42D2-B20A-6E3953EC8A95}">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8AC16D30-0A6D-44F5-B020-4EB74140A4E4}">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 ref="J38" authorId="0" shapeId="0" xr:uid="{442B0A63-C102-42D9-A2EF-A76013B6E41A}">
      <text>
        <r>
          <rPr>
            <sz val="11"/>
            <color indexed="81"/>
            <rFont val="Tahoma"/>
            <family val="2"/>
          </rPr>
          <t xml:space="preserve">Vul hier het totaal aan onbenutte jaarruimtes in waarvan je nog wel in de jaren erna gebruik hebt gemaakt via de jaar- en reserveringsruimte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8C0593ED-9B80-46EC-B3A7-3BA1C1A46274}">
      <text>
        <r>
          <rPr>
            <sz val="14"/>
            <color indexed="81"/>
            <rFont val="Trebuchet MS"/>
            <family val="2"/>
          </rPr>
          <t>Zie je belastingaangifte over het voorgaande belastingjaar</t>
        </r>
      </text>
    </comment>
    <comment ref="L12" authorId="0" shapeId="0" xr:uid="{509330C1-8E32-49F7-A4F8-4B96626B94E8}">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780AB8A8-1E1C-4ACB-AA90-F3A2A7D4D3AE}">
      <text>
        <r>
          <rPr>
            <sz val="14"/>
            <color indexed="81"/>
            <rFont val="Trebuchet MS"/>
            <family val="2"/>
          </rPr>
          <t>Zie je belastingaangifte over het voorgaande belastingjaar</t>
        </r>
      </text>
    </comment>
    <comment ref="I18" authorId="0" shapeId="0" xr:uid="{FF867FFC-6548-444A-91B7-BB2D3871EE02}">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9" authorId="0" shapeId="0" xr:uid="{20BCE9D0-573B-44F1-B6C5-0E814FF019B6}">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C506F118-EA00-4314-B1A5-6C2E9D1C453B}">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M28" authorId="0" shapeId="0" xr:uid="{BAFB943D-1F88-4966-AE43-F2056B105350}">
      <text>
        <r>
          <rPr>
            <b/>
            <sz val="9"/>
            <color indexed="81"/>
            <rFont val="Tahoma"/>
            <family val="2"/>
          </rPr>
          <t>Karin Jakobsen:</t>
        </r>
        <r>
          <rPr>
            <sz val="9"/>
            <color indexed="81"/>
            <rFont val="Tahoma"/>
            <family val="2"/>
          </rPr>
          <t xml:space="preserve">
afgeschaft sinds 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08F0547F-A717-4FC3-AB3F-C7FD326C96EE}">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863DF39A-DA01-405C-BC31-EE9B29425BEB}">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BA9DF007-C231-4B2E-969A-4712A045D171}">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I18" authorId="0" shapeId="0" xr:uid="{7EBD2DA4-75E7-497B-B874-A46765614FB8}">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9" authorId="0" shapeId="0" xr:uid="{1A979F44-9B45-4522-B907-1ECB9A93B24F}">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5F7D9589-09FB-4ECA-A22C-41878F6815D0}">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1DED00AE-139D-4380-879E-39F8A7ED08CB}">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3ACD4CDC-D115-4648-8433-3142657DFDD1}">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7C7FB828-E5BE-4E72-BD38-A3C2FE06C767}">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M14" authorId="0" shapeId="0" xr:uid="{2E094158-387F-440D-A122-25A29879868E}">
      <text>
        <r>
          <rPr>
            <sz val="14"/>
            <color indexed="81"/>
            <rFont val="Trebuchet MS"/>
            <family val="2"/>
          </rPr>
          <t>Alleen voor IB-ondernemers die een fiscale oudedagreserve op de balans van hun eenmanszaak of vof aanhouden. 
Voor meer informatie zie brightpensioen.nl/for</t>
        </r>
      </text>
    </comment>
    <comment ref="I18" authorId="0" shapeId="0" xr:uid="{15FEF955-4257-4CE4-A612-1CB0C50D863C}">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8" authorId="0" shapeId="0" xr:uid="{95C78F87-8B5A-4114-89CB-1D5636391474}">
      <text>
        <r>
          <rPr>
            <sz val="14"/>
            <color indexed="81"/>
            <rFont val="Trebuchet MS"/>
            <family val="2"/>
          </rPr>
          <t xml:space="preserve">Alleen voor IB-ondernemers die een fiscale oudedagreserve op de balans van hun eenmanszaak of vof aanhouden. 
De toename van je oudedagreserve (extra reservering die je denkt te gaan maken of hebt gemaakt in het betreffende belastingjaar) graag invoeren als een </t>
        </r>
        <r>
          <rPr>
            <u/>
            <sz val="14"/>
            <color indexed="81"/>
            <rFont val="Trebuchet MS"/>
            <family val="2"/>
          </rPr>
          <t>positief</t>
        </r>
        <r>
          <rPr>
            <sz val="14"/>
            <color indexed="81"/>
            <rFont val="Trebuchet MS"/>
            <family val="2"/>
          </rPr>
          <t xml:space="preserve"> getal.</t>
        </r>
      </text>
    </comment>
    <comment ref="L19" authorId="0" shapeId="0" xr:uid="{A8722084-20DE-44D1-B1A5-4516E11FC42C}">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CA2D3E68-3CC8-4D25-9BB7-A2983C97EBB8}">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0511C199-6050-4043-AE38-A0569777395D}">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E4DCF2B2-0ECA-4218-9D6E-CD56D7AB4570}">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38333AA4-A322-4868-877B-E11356AD76A1}">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M14" authorId="0" shapeId="0" xr:uid="{0AA8BE67-B71A-400A-A7C4-361F1851E681}">
      <text>
        <r>
          <rPr>
            <sz val="14"/>
            <color indexed="81"/>
            <rFont val="Trebuchet MS"/>
            <family val="2"/>
          </rPr>
          <t>Alleen voor IB-ondernemers die een fiscale oudedagreserve op de balans van hun eenmanszaak of vof aanhouden. 
Voor meer informatie zie brightpensioen.nl/for</t>
        </r>
      </text>
    </comment>
    <comment ref="I18" authorId="0" shapeId="0" xr:uid="{E908A3E8-56C4-4B1B-9633-2034E19FD080}">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8" authorId="0" shapeId="0" xr:uid="{801FFE55-A8D8-4383-B15A-57F66B3A71B3}">
      <text>
        <r>
          <rPr>
            <sz val="14"/>
            <color indexed="81"/>
            <rFont val="Trebuchet MS"/>
            <family val="2"/>
          </rPr>
          <t xml:space="preserve">Alleen voor IB-ondernemers die een fiscale oudedagreserve op de balans van hun eenmanszaak of vof aanhouden. 
De toename van je oudedagreserve (extra reservering die je denkt te gaan maken of hebt gemaakt in het betreffende belastingjaar) graag invoeren als een </t>
        </r>
        <r>
          <rPr>
            <u/>
            <sz val="14"/>
            <color indexed="81"/>
            <rFont val="Trebuchet MS"/>
            <family val="2"/>
          </rPr>
          <t>positief</t>
        </r>
        <r>
          <rPr>
            <sz val="14"/>
            <color indexed="81"/>
            <rFont val="Trebuchet MS"/>
            <family val="2"/>
          </rPr>
          <t xml:space="preserve"> getal.</t>
        </r>
      </text>
    </comment>
    <comment ref="L19" authorId="0" shapeId="0" xr:uid="{3879A0FA-9628-423D-9060-F0FC09E14B3A}">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38C2A5CA-F918-4585-9C82-AC5FF997DD9A}">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4C5ED575-BDAF-471E-AEDD-B64E47404EB2}">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FEB7B64B-AF15-4B4F-8589-28DBB3B34466}">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4475E71F-2931-4E27-BF35-12B715A30B3A}">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M14" authorId="0" shapeId="0" xr:uid="{CC5DD01E-DE1D-4D00-B283-A695B83EBA2F}">
      <text>
        <r>
          <rPr>
            <sz val="14"/>
            <color indexed="81"/>
            <rFont val="Trebuchet MS"/>
            <family val="2"/>
          </rPr>
          <t>Alleen voor IB-ondernemers die een fiscale oudedagreserve op de balans van hun eenmanszaak of vof aanhouden. 
Voor meer informatie zie brightpensioen.nl/for</t>
        </r>
      </text>
    </comment>
    <comment ref="I18" authorId="0" shapeId="0" xr:uid="{B1332821-F46A-4511-9B98-AE55415F98CA}">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8" authorId="0" shapeId="0" xr:uid="{7346F5FE-1916-4C55-9B2D-318C78747FBB}">
      <text>
        <r>
          <rPr>
            <sz val="14"/>
            <color indexed="81"/>
            <rFont val="Trebuchet MS"/>
            <family val="2"/>
          </rPr>
          <t xml:space="preserve">Alleen voor IB-ondernemers die een fiscale oudedagreserve op de balans van hun eenmanszaak of vof aanhouden. 
De toename van je oudedagreserve (extra reservering die je denkt te gaan maken of hebt gemaakt in het betreffende belastingjaar) graag invoeren als een </t>
        </r>
        <r>
          <rPr>
            <u/>
            <sz val="14"/>
            <color indexed="81"/>
            <rFont val="Trebuchet MS"/>
            <family val="2"/>
          </rPr>
          <t>positief</t>
        </r>
        <r>
          <rPr>
            <sz val="14"/>
            <color indexed="81"/>
            <rFont val="Trebuchet MS"/>
            <family val="2"/>
          </rPr>
          <t xml:space="preserve"> getal.</t>
        </r>
      </text>
    </comment>
    <comment ref="L19" authorId="0" shapeId="0" xr:uid="{AF396400-D930-4FD9-8A8E-9798B6D5DBE8}">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D5732027-43B1-473B-9746-1DDEFC11B5ED}">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BA0AE249-F6C9-49FB-A801-A93A252DFBDB}">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9C973A20-C29E-461D-ABC2-20F47B954C87}">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9BA6AC8C-5E4F-4F07-A5A5-1B8AA17052F0}">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M14" authorId="0" shapeId="0" xr:uid="{EC543898-EBFB-497B-9982-F6ED91FD8344}">
      <text>
        <r>
          <rPr>
            <sz val="14"/>
            <color indexed="81"/>
            <rFont val="Trebuchet MS"/>
            <family val="2"/>
          </rPr>
          <t>Alleen voor IB-ondernemers die een fiscale oudedagreserve op de balans van hun eenmanszaak of vof aanhouden. 
Voor meer informatie zie brightpensioen.nl/for</t>
        </r>
      </text>
    </comment>
    <comment ref="I18" authorId="0" shapeId="0" xr:uid="{EC64055A-09AC-42FE-8093-F23B06AD79E1}">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8" authorId="0" shapeId="0" xr:uid="{C6E9200E-EF73-4D4F-9576-454C4F295F5C}">
      <text>
        <r>
          <rPr>
            <sz val="14"/>
            <color indexed="81"/>
            <rFont val="Trebuchet MS"/>
            <family val="2"/>
          </rPr>
          <t xml:space="preserve">Alleen voor IB-ondernemers die een fiscale oudedagreserve op de balans van hun eenmanszaak of vof aanhouden. 
De toename van je oudedagreserve (extra reservering die je denkt te gaan maken of hebt gemaakt in het betreffende belastingjaar) graag invoeren als een </t>
        </r>
        <r>
          <rPr>
            <u/>
            <sz val="14"/>
            <color indexed="81"/>
            <rFont val="Trebuchet MS"/>
            <family val="2"/>
          </rPr>
          <t>positief</t>
        </r>
        <r>
          <rPr>
            <sz val="14"/>
            <color indexed="81"/>
            <rFont val="Trebuchet MS"/>
            <family val="2"/>
          </rPr>
          <t xml:space="preserve"> getal.</t>
        </r>
      </text>
    </comment>
    <comment ref="L19" authorId="0" shapeId="0" xr:uid="{9F545F9B-8710-43D6-A3D9-4AF79B5EFE2C}">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5E874CCC-DF95-46D2-B190-636C94D1D6E6}">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70A4F10E-4689-4D9C-9404-4A6EA2D5FD74}">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244A4123-39A1-4090-8ACC-9C18F2BB3229}">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9B2EA2CB-9BD5-47E7-BCD1-C6C172619CF2}">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M14" authorId="0" shapeId="0" xr:uid="{B5656EA7-9E92-4EE4-92DF-DF7FD2ED862E}">
      <text>
        <r>
          <rPr>
            <sz val="14"/>
            <color indexed="81"/>
            <rFont val="Trebuchet MS"/>
            <family val="2"/>
          </rPr>
          <t>Alleen voor IB-ondernemers die een fiscale oudedagreserve op de balans van hun eenmanszaak of vof aanhouden. 
Voor meer informatie zie brightpensioen.nl/for</t>
        </r>
      </text>
    </comment>
    <comment ref="I18" authorId="0" shapeId="0" xr:uid="{75FC4B04-54CD-451E-ADAC-0759D5779E3F}">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8" authorId="0" shapeId="0" xr:uid="{322B8900-6889-46B7-B799-486F13E7EA40}">
      <text>
        <r>
          <rPr>
            <sz val="14"/>
            <color indexed="81"/>
            <rFont val="Trebuchet MS"/>
            <family val="2"/>
          </rPr>
          <t xml:space="preserve">Alleen voor IB-ondernemers die een fiscale oudedagreserve op de balans van hun eenmanszaak of vof aanhouden. 
De toename van je oudedagreserve (extra reservering die je denkt te gaan maken of hebt gemaakt in het betreffende belastingjaar) graag invoeren als een </t>
        </r>
        <r>
          <rPr>
            <u/>
            <sz val="14"/>
            <color indexed="81"/>
            <rFont val="Trebuchet MS"/>
            <family val="2"/>
          </rPr>
          <t>positief</t>
        </r>
        <r>
          <rPr>
            <sz val="14"/>
            <color indexed="81"/>
            <rFont val="Trebuchet MS"/>
            <family val="2"/>
          </rPr>
          <t xml:space="preserve"> getal.</t>
        </r>
      </text>
    </comment>
    <comment ref="L19" authorId="0" shapeId="0" xr:uid="{C095C541-658A-4791-8ADE-429FCF2B2842}">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0CF00D63-6353-4EE2-95AD-3BB72194E863}">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65F93A62-2F7D-40EF-8DCE-2CB74B783B6B}">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57155EE6-AE0F-4891-A869-8CD0764E1859}">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C43ABAF2-0166-4A56-92B8-2F6E29BC06D4}">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M14" authorId="0" shapeId="0" xr:uid="{7F58670E-4A59-45D5-A4F4-E5F0B161303A}">
      <text>
        <r>
          <rPr>
            <sz val="14"/>
            <color indexed="81"/>
            <rFont val="Trebuchet MS"/>
            <family val="2"/>
          </rPr>
          <t>Alleen voor IB-ondernemers die een fiscale oudedagreserve op de balans van hun eenmanszaak of vof aanhouden. 
Voor meer informatie zie brightpensioen.nl/for</t>
        </r>
      </text>
    </comment>
    <comment ref="I18" authorId="0" shapeId="0" xr:uid="{22E2BBA4-64A1-4AA5-AFEC-F144002E0AF3}">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8" authorId="0" shapeId="0" xr:uid="{F7E650A3-8AB0-4D86-A0F3-C66148841B83}">
      <text>
        <r>
          <rPr>
            <sz val="14"/>
            <color indexed="81"/>
            <rFont val="Trebuchet MS"/>
            <family val="2"/>
          </rPr>
          <t xml:space="preserve">Alleen voor IB-ondernemers die een fiscale oudedagreserve op de balans van hun eenmanszaak of vof aanhouden. 
De toename van je oudedagreserve (extra reservering die je denkt te gaan maken of hebt gemaakt in het betreffende belastingjaar) graag invoeren als een </t>
        </r>
        <r>
          <rPr>
            <u/>
            <sz val="14"/>
            <color indexed="81"/>
            <rFont val="Trebuchet MS"/>
            <family val="2"/>
          </rPr>
          <t>positief</t>
        </r>
        <r>
          <rPr>
            <sz val="14"/>
            <color indexed="81"/>
            <rFont val="Trebuchet MS"/>
            <family val="2"/>
          </rPr>
          <t xml:space="preserve"> getal.</t>
        </r>
      </text>
    </comment>
    <comment ref="L19" authorId="0" shapeId="0" xr:uid="{EFD1E88C-C764-46F1-93FC-2F05308B0395}">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F29412AF-B804-4595-95F2-D9242C0895CD}">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Karin Jakobsen</author>
  </authors>
  <commentList>
    <comment ref="I12" authorId="0" shapeId="0" xr:uid="{86BFF098-D0FA-476B-A74D-EE11AB1D8C3F}">
      <text>
        <r>
          <rPr>
            <sz val="14"/>
            <color indexed="81"/>
            <rFont val="Trebuchet MS"/>
            <family val="2"/>
          </rPr>
          <t>Zie je belastingaangifte over het voorgaande belastingjaar. Het gaat hier om het totaal van jouw bruto jaarloon inclusief vakantiegeld (dus voor de loonheffing).</t>
        </r>
      </text>
    </comment>
    <comment ref="L12" authorId="0" shapeId="0" xr:uid="{277407F3-4FE6-4C50-9EBE-CC28EC50CFFA}">
      <text>
        <r>
          <rPr>
            <sz val="14"/>
            <color indexed="81"/>
            <rFont val="Trebuchet MS"/>
            <family val="2"/>
          </rPr>
          <t>Alleen voor IB-ondernemers. Dit is je omzet (excl. BTW)  min jouw bedrijfskosten (zoals kantoorkosten (incl. telefoon, internet, computer, etc.), verkoopkosten (incl. advertentie- en representatiekosten), auto (brandstof, onderhoud en afschrijving), investeringsaftrek, boekhouding en accountant, verzekeringskosten (let op: geen AOV), rentelasten (en ev. -baten) en  overige zakelijke kosten).
N.B. dit is de winst uit onderneming VOOR overige aftrekposten (zoals je FOR, MKB-vrijstelling, zelfstandigen- en/of startersaftrek).</t>
        </r>
      </text>
    </comment>
    <comment ref="O12" authorId="0" shapeId="0" xr:uid="{66286AF9-FED1-4557-A402-3939E1D8B5CC}">
      <text>
        <r>
          <rPr>
            <sz val="14"/>
            <color indexed="81"/>
            <rFont val="Trebuchet MS"/>
            <family val="2"/>
          </rPr>
          <t>Zie je belastingaangifte over het voorgaande belastingjaar. Denk hier aan bruto inkomsten (dus voor loonheffing) die niet uit loondienst komen, zoals inkomsten uit freelance werk, een uitkering of bijvoorbeeld een pgb.</t>
        </r>
      </text>
    </comment>
    <comment ref="M14" authorId="0" shapeId="0" xr:uid="{A3F0FBD3-21E7-409A-9999-730D5709B7CE}">
      <text>
        <r>
          <rPr>
            <sz val="14"/>
            <color indexed="81"/>
            <rFont val="Trebuchet MS"/>
            <family val="2"/>
          </rPr>
          <t>Alleen voor IB-ondernemers die een fiscale oudedagreserve op de balans van hun eenmanszaak of vof aanhouden. 
Voor meer informatie zie brightpensioen.nl/for</t>
        </r>
      </text>
    </comment>
    <comment ref="I18" authorId="0" shapeId="0" xr:uid="{FE84995E-258C-482B-91CD-912D8D8654E0}">
      <text>
        <r>
          <rPr>
            <sz val="14"/>
            <color indexed="81"/>
            <rFont val="Trebuchet MS"/>
            <family val="2"/>
          </rPr>
          <t xml:space="preserve">Dit is van toepassing indien je in het voorgaande belastingjaar in loondienst was en deelnam aan een pensioenregeling.
De Factor A  (ook wel pensioenaangroei factor genoemd) kun je vinden op je Uniform Pensioen Overzicht, welke je jaarlijks toegestuurd krijgt door jouw pensioenuitvoerder. 
</t>
        </r>
        <r>
          <rPr>
            <b/>
            <sz val="14"/>
            <color indexed="81"/>
            <rFont val="Trebuchet MS"/>
            <family val="2"/>
          </rPr>
          <t>Let op: hoe hoger je factor A, hoe lager je jaarruimte.</t>
        </r>
      </text>
    </comment>
    <comment ref="L18" authorId="0" shapeId="0" xr:uid="{68CBD330-CBBF-42C3-9AE1-A7A725CB88E3}">
      <text>
        <r>
          <rPr>
            <sz val="14"/>
            <color indexed="81"/>
            <rFont val="Trebuchet MS"/>
            <family val="2"/>
          </rPr>
          <t xml:space="preserve">Alleen voor IB-ondernemers die een fiscale oudedagreserve op de balans van hun eenmanszaak of vof aanhouden. 
De toename van je oudedagreserve (extra reservering die je denkt te gaan maken of hebt gemaakt in het betreffende belastingjaar) graag invoeren als een </t>
        </r>
        <r>
          <rPr>
            <u/>
            <sz val="14"/>
            <color indexed="81"/>
            <rFont val="Trebuchet MS"/>
            <family val="2"/>
          </rPr>
          <t>positief</t>
        </r>
        <r>
          <rPr>
            <sz val="14"/>
            <color indexed="81"/>
            <rFont val="Trebuchet MS"/>
            <family val="2"/>
          </rPr>
          <t xml:space="preserve"> getal.</t>
        </r>
      </text>
    </comment>
    <comment ref="L19" authorId="0" shapeId="0" xr:uid="{B8194AA0-6DDD-4A49-8071-1B9A103BC22B}">
      <text>
        <r>
          <rPr>
            <sz val="14"/>
            <color indexed="81"/>
            <rFont val="Trebuchet MS"/>
            <family val="2"/>
          </rPr>
          <t xml:space="preserve">Als je een deel (of je gehele) FOR reservering moet laten vrijvallen zijn er twee mogelijkheden. Het bedrag afstorten in een lijfrente of niet. 
</t>
        </r>
        <r>
          <rPr>
            <b/>
            <sz val="14"/>
            <color indexed="81"/>
            <rFont val="Trebuchet MS"/>
            <family val="2"/>
          </rPr>
          <t xml:space="preserve">Let op: vul hier alleen de afname van de FOR in welke </t>
        </r>
        <r>
          <rPr>
            <b/>
            <u/>
            <sz val="14"/>
            <color indexed="81"/>
            <rFont val="Trebuchet MS"/>
            <family val="2"/>
          </rPr>
          <t>niet</t>
        </r>
        <r>
          <rPr>
            <b/>
            <sz val="14"/>
            <color indexed="81"/>
            <rFont val="Trebuchet MS"/>
            <family val="2"/>
          </rPr>
          <t xml:space="preserve"> is afgestort in een lijfrente. </t>
        </r>
        <r>
          <rPr>
            <sz val="14"/>
            <color indexed="81"/>
            <rFont val="Trebuchet MS"/>
            <family val="2"/>
          </rPr>
          <t xml:space="preserve">
Als je dit bedrag afstort bij BrightPensioen, hoef je geen inkomstenbelasting over deze vrijgevallen reserve te betalen.</t>
        </r>
      </text>
    </comment>
    <comment ref="L20" authorId="0" shapeId="0" xr:uid="{B8843181-40EA-4EE6-9707-0581E9517384}">
      <text>
        <r>
          <rPr>
            <sz val="14"/>
            <color indexed="81"/>
            <rFont val="Trebuchet MS"/>
            <family val="2"/>
          </rPr>
          <t xml:space="preserve">Als je een deel (of je gehele) FOR reservering laat vrijvallen zijn er twee mogelijkheden:
1. Afstorten in een lijfrente: Als je dit bedrag afstort bij BrightPensioen, hoef je geen inkomstenbelasting over deze vrijgevallen reserve te betalen. Als je het bedrag dat je laat vrijvallen vóór 1 juli van het volgend jaar afstort naar een lijfrente, dan wordt deze gezien als een lijfrentestorting in hetzelfde belastingjaar als waarin je de FOR hebt laten vrijvallen. Hierdoor telt de hoogte van de FOR niet mee voor op 1 januari van het hierop volgende belastingjaar als box 3 vermogen. 
2. Stort je dit geld niet af als een lijfrente, dan heft de belastingdienst hier progressief inkomsten belasting over in box 1. Je kunt laatste geval, de betaalde inkomstenbelasting over vrijgevallen FOR in latere jaren eventueel alsnog aftrekken via de reserveringsruimte. De reserveringsruimte is echter gemaximeerd waardoor het meerdere jaren kan duren voordat je het volledige belastingvoordeel weer terug hebt ontvangen.
</t>
        </r>
        <r>
          <rPr>
            <sz val="14"/>
            <color rgb="FFFF0000"/>
            <rFont val="Trebuchet MS"/>
            <family val="2"/>
          </rPr>
          <t>LET OP: de belastingdienst rekent op haar website:  (http://www.belastingdienst.nl/rekenhulpen/lijfrentepremie/) met een andere formule dan de formule die bij wet is vastgesteld (wet IB 2001, artikel 3.127, lid 3). Hierdoor bestaat er een afwijking tussen de uitkomst van deze rekentool en de uitkomst op de website van de Belastingdienst. Indien je  gebruik maakt van de FOR raden we je aan ook om op de website van de belastingdienst je jaar- en reserveringsruimte uit te rekenen en bij je belastinginspecteur vooraf goedkeuring aan te vragen op het te storten bedrag indien deze hoger uitvalt dan het bedrag dat via de tool van de Belastingdienst beschikbaar is.</t>
        </r>
      </text>
    </comment>
  </commentList>
</comments>
</file>

<file path=xl/sharedStrings.xml><?xml version="1.0" encoding="utf-8"?>
<sst xmlns="http://schemas.openxmlformats.org/spreadsheetml/2006/main" count="521" uniqueCount="65">
  <si>
    <t>Percentage</t>
  </si>
  <si>
    <t>Franchise</t>
  </si>
  <si>
    <t>Jaarruimte</t>
  </si>
  <si>
    <t>Maximaal</t>
  </si>
  <si>
    <t>maximaal</t>
  </si>
  <si>
    <t>waarvan gebruikte reserveringsruimte:</t>
  </si>
  <si>
    <t>Ongebruikte jaarruimtes afgelopen 7 jaren</t>
  </si>
  <si>
    <t>Belasting-jaar</t>
  </si>
  <si>
    <t>Premie-grondslag</t>
  </si>
  <si>
    <t>AOW franchise</t>
  </si>
  <si>
    <t>Factor A multiple</t>
  </si>
  <si>
    <t>Reserveringsruimte</t>
  </si>
  <si>
    <t>Maximale</t>
  </si>
  <si>
    <t>Jaarruimte (% premie-grondslag)</t>
  </si>
  <si>
    <t>Gebruikte gegevens</t>
  </si>
  <si>
    <t>Multiple factor A</t>
  </si>
  <si>
    <t>jaar</t>
  </si>
  <si>
    <t>maanden</t>
  </si>
  <si>
    <t>jaren</t>
  </si>
  <si>
    <t>Hogere reserveringsruimte?</t>
  </si>
  <si>
    <t>FOR %</t>
  </si>
  <si>
    <t>Max. FOR</t>
  </si>
  <si>
    <t>Dotatie</t>
  </si>
  <si>
    <t>Fiscale Oudedagreserve</t>
  </si>
  <si>
    <t>Ongebruikte jaarruimtes over voor de komende jaren:</t>
  </si>
  <si>
    <t>Leeftijd begin jaar:</t>
  </si>
  <si>
    <t>AOW leeftijd:</t>
  </si>
  <si>
    <t>inkomensgrens voor max. aftrekbaarheid</t>
  </si>
  <si>
    <t>Zie: https://brightpensioen.nl/disclaimer/</t>
  </si>
  <si>
    <t>Netto pensioen staffels</t>
  </si>
  <si>
    <t>tot:</t>
  </si>
  <si>
    <t>inkomen</t>
  </si>
  <si>
    <t>Geboortedatum</t>
  </si>
  <si>
    <t>reserveringsruimte</t>
  </si>
  <si>
    <t>reservering 55/56+</t>
  </si>
  <si>
    <t>reservering 55/56-</t>
  </si>
  <si>
    <t>Overig belastbaar inkomen</t>
  </si>
  <si>
    <t xml:space="preserve">Pensioen opgebouwd via </t>
  </si>
  <si>
    <t>bedrijfspensioen?</t>
  </si>
  <si>
    <t>Uit loondienst</t>
  </si>
  <si>
    <t>Belastingjaar</t>
  </si>
  <si>
    <t>Uit Onderneming</t>
  </si>
  <si>
    <t xml:space="preserve">Gebruik gemaakt van de </t>
  </si>
  <si>
    <t>oudedagsreserve ("FOR")</t>
  </si>
  <si>
    <t>Jaarruimte percentage</t>
  </si>
  <si>
    <t>en verder</t>
  </si>
  <si>
    <t>waarvan gebruikte jaarruimte:</t>
  </si>
  <si>
    <t>NB: Deze tool is gebaseerd op wettelijke bepalingen en informatie verstrekt door het ministerie van Financiën. De rekenhulp van de Belastingdienst</t>
  </si>
  <si>
    <t>hanteert de AOW-leeftijd van het voorgaande jaar en niet (zoals de wet en het ministerie voorschrijven) de AOW-leeftijd van het lopende jaar.</t>
  </si>
  <si>
    <t>De winst uit onderneming die je in de rekenhulp van de Belastingdienst invult, is de winst uit onderneming NA aftrek van de FOR. In deze tool vul je</t>
  </si>
  <si>
    <t>de winst uit onderneming VOOR aftrek van de FOR in. Deze (winst) is ook voor ondernemersaftrek (voor starters en zelfstandigen) en mkb-vrijstelling.</t>
  </si>
  <si>
    <t>Ongebruikte jaarruimtes afgelopen 10 jaren</t>
  </si>
  <si>
    <t>FOR ophoging verwijderen vanaf 2024 tabje!!... FOR op balans nog uitzoeken hoelang deze nog mag blijven bestaan</t>
  </si>
  <si>
    <t>AOW leeftijd</t>
  </si>
  <si>
    <t>Jaarruimte?</t>
  </si>
  <si>
    <t>Max. Reservering ruimte</t>
  </si>
  <si>
    <t>Max. Jaarruimte</t>
  </si>
  <si>
    <t>Maximale reservering ruimte</t>
  </si>
  <si>
    <t>voor oudere jaren (2022 en eerder) nog wel gebruikt</t>
  </si>
  <si>
    <t>MAX RESERVERINGRUIMTE</t>
  </si>
  <si>
    <t>% PREMIEGRONDSLAG</t>
  </si>
  <si>
    <t>aan onbenutte jaarruimtes</t>
  </si>
  <si>
    <t>max. reserveringsruimte obv % premiegrondslag (voor maximering)</t>
  </si>
  <si>
    <t>Laaste geb. AOW</t>
  </si>
  <si>
    <t>AOW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</si>
</sst>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quot;€&quot;\ * #,##0.00_ ;_ &quot;€&quot;\ * \-#,##0.00_ ;_ &quot;€&quot;\ * &quot;-&quot;??_ ;_ @_ "/>
    <numFmt numFmtId="164" formatCode="&quot;€&quot;#,##0_-;[Red]&quot;€&quot;#,##0\-"/>
    <numFmt numFmtId="165" formatCode="_-&quot;€&quot;* #,##0.00_-;_-&quot;€&quot;* #,##0.00\-;_-&quot;€&quot;* &quot;-&quot;??_-;_-@_-"/>
    <numFmt numFmtId="166" formatCode="_-* #,##0.00_-;_-* #,##0.00\-;_-* &quot;-&quot;??_-;_-@_-"/>
    <numFmt numFmtId="167" formatCode="_-&quot;€&quot;* #,##0_-;_-&quot;€&quot;* #,##0\-;_-&quot;€&quot;* &quot;-&quot;??_-;_-@_-"/>
    <numFmt numFmtId="168" formatCode="0.0%"/>
    <numFmt numFmtId="169" formatCode="_-* #,##0.0_-;_-* #,##0.0\-;_-* &quot;-&quot;??_-;_-@_-"/>
    <numFmt numFmtId="170" formatCode="_-[$€-2]\ * #,##0_-;_-[$€-2]\ * #,##0\-;_-[$€-2]\ * &quot;-&quot;??_-;_-@_-"/>
    <numFmt numFmtId="171" formatCode="_-* #,##0_-;_-* #,##0\-;_-* &quot;-&quot;??_-;_-@_-"/>
    <numFmt numFmtId="172" formatCode="&quot;Ja&quot;;;&quot;Nee&quot;"/>
    <numFmt numFmtId="173" formatCode="_-* #,##0.0000_-;_-* #,##0.0000\-;_-* &quot;-&quot;??_-;_-@_-"/>
    <numFmt numFmtId="174" formatCode="_-* #,##0_-;\-* #,##0_-;_-* &quot;-&quot;??_-;_-@_-"/>
    <numFmt numFmtId="175" formatCode="_(&quot;€&quot;\ * #,##0.00_);_(&quot;€&quot;\ * \(#,##0.00\);_(&quot;€&quot;\ * &quot;-&quot;??_);_(@_)"/>
    <numFmt numFmtId="176" formatCode="_(&quot;€&quot;\ * #,##0_);_(&quot;€&quot;\ * \(#,##0\);_(&quot;€&quot;\ * &quot;-&quot;??_);_(@_)"/>
    <numFmt numFmtId="177" formatCode="[$-413]d/mmm/yy;@"/>
  </numFmts>
  <fonts count="51"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rgb="FF000000"/>
      <name val="Calibri"/>
      <family val="2"/>
      <scheme val="minor"/>
    </font>
    <font>
      <sz val="12"/>
      <name val="Calibri"/>
      <family val="2"/>
      <scheme val="minor"/>
    </font>
    <font>
      <sz val="14"/>
      <color indexed="81"/>
      <name val="Trebuchet MS"/>
      <family val="2"/>
    </font>
    <font>
      <b/>
      <sz val="14"/>
      <color indexed="81"/>
      <name val="Trebuchet MS"/>
      <family val="2"/>
    </font>
    <font>
      <u/>
      <sz val="14"/>
      <color indexed="81"/>
      <name val="Trebuchet MS"/>
      <family val="2"/>
    </font>
    <font>
      <sz val="14"/>
      <color rgb="FFFF0000"/>
      <name val="Trebuchet MS"/>
      <family val="2"/>
    </font>
    <font>
      <b/>
      <u/>
      <sz val="14"/>
      <color indexed="81"/>
      <name val="Trebuchet MS"/>
      <family val="2"/>
    </font>
    <font>
      <sz val="11"/>
      <color indexed="81"/>
      <name val="Tahoma"/>
      <family val="2"/>
    </font>
    <font>
      <sz val="12"/>
      <color rgb="FF0070C0"/>
      <name val="Calibri"/>
      <family val="2"/>
      <scheme val="minor"/>
    </font>
    <font>
      <sz val="12"/>
      <color theme="1"/>
      <name val="Arial"/>
      <family val="2"/>
    </font>
    <font>
      <sz val="14"/>
      <name val="Arial"/>
      <family val="2"/>
    </font>
    <font>
      <b/>
      <sz val="14"/>
      <name val="Arial"/>
      <family val="2"/>
    </font>
    <font>
      <sz val="14"/>
      <color rgb="FF660066"/>
      <name val="Arial"/>
      <family val="2"/>
    </font>
    <font>
      <sz val="14"/>
      <color theme="0" tint="-0.499984740745262"/>
      <name val="Arial"/>
      <family val="2"/>
    </font>
    <font>
      <b/>
      <sz val="12"/>
      <color theme="1"/>
      <name val="Arial"/>
      <family val="2"/>
    </font>
    <font>
      <b/>
      <sz val="18"/>
      <name val="Arial"/>
      <family val="2"/>
    </font>
    <font>
      <b/>
      <sz val="18"/>
      <color theme="1"/>
      <name val="Arial"/>
      <family val="2"/>
    </font>
    <font>
      <i/>
      <sz val="12"/>
      <name val="Arial"/>
      <family val="2"/>
    </font>
    <font>
      <sz val="12"/>
      <name val="Arial"/>
      <family val="2"/>
    </font>
    <font>
      <b/>
      <sz val="12"/>
      <color rgb="FF0070C0"/>
      <name val="Arial"/>
      <family val="2"/>
    </font>
    <font>
      <b/>
      <sz val="12"/>
      <name val="Arial"/>
      <family val="2"/>
    </font>
    <font>
      <sz val="12"/>
      <color rgb="FF0070C0"/>
      <name val="Arial"/>
      <family val="2"/>
    </font>
    <font>
      <b/>
      <sz val="12"/>
      <color rgb="FFE9007A"/>
      <name val="Arial"/>
      <family val="2"/>
    </font>
    <font>
      <b/>
      <sz val="14"/>
      <color rgb="FF101B26"/>
      <name val="Arial"/>
      <family val="2"/>
    </font>
    <font>
      <sz val="14"/>
      <color theme="6"/>
      <name val="Arial"/>
      <family val="2"/>
    </font>
    <font>
      <b/>
      <sz val="14"/>
      <color rgb="FFE9007A"/>
      <name val="Arial"/>
      <family val="2"/>
    </font>
    <font>
      <i/>
      <sz val="14"/>
      <name val="Arial"/>
      <family val="2"/>
    </font>
    <font>
      <b/>
      <sz val="14"/>
      <color rgb="FF808080"/>
      <name val="Arial"/>
      <family val="2"/>
    </font>
    <font>
      <b/>
      <sz val="14"/>
      <color theme="1"/>
      <name val="Arial"/>
      <family val="2"/>
    </font>
    <font>
      <sz val="14"/>
      <color rgb="FF808080"/>
      <name val="Arial"/>
      <family val="2"/>
    </font>
    <font>
      <b/>
      <sz val="12"/>
      <color theme="5"/>
      <name val="Arial"/>
      <family val="2"/>
    </font>
    <font>
      <sz val="12"/>
      <color rgb="FFE9007A"/>
      <name val="Arial"/>
      <family val="2"/>
    </font>
    <font>
      <sz val="12"/>
      <color rgb="FF808080"/>
      <name val="Arial"/>
      <family val="2"/>
    </font>
    <font>
      <b/>
      <sz val="12"/>
      <color rgb="FF808080"/>
      <name val="Arial"/>
      <family val="2"/>
    </font>
    <font>
      <u/>
      <sz val="14"/>
      <color rgb="FF118CD6"/>
      <name val="Arial"/>
      <family val="2"/>
    </font>
    <font>
      <sz val="14"/>
      <color rgb="FFE9007A"/>
      <name val="Arial"/>
      <family val="2"/>
    </font>
    <font>
      <b/>
      <sz val="12"/>
      <color theme="1" tint="0.499984740745262"/>
      <name val="Arial"/>
      <family val="2"/>
    </font>
    <font>
      <sz val="11"/>
      <color theme="1"/>
      <name val="Arial"/>
      <family val="2"/>
    </font>
    <font>
      <sz val="9"/>
      <color indexed="81"/>
      <name val="Tahoma"/>
      <family val="2"/>
    </font>
    <font>
      <b/>
      <sz val="9"/>
      <color indexed="81"/>
      <name val="Tahoma"/>
      <family val="2"/>
    </font>
    <font>
      <sz val="12"/>
      <color rgb="FFFF0000"/>
      <name val="Calibri"/>
      <family val="2"/>
      <scheme val="minor"/>
    </font>
    <font>
      <sz val="14"/>
      <color rgb="FF00B050"/>
      <name val="Arial"/>
      <family val="2"/>
    </font>
    <font>
      <sz val="14"/>
      <color theme="7"/>
      <name val="Arial"/>
      <family val="2"/>
    </font>
    <font>
      <sz val="14"/>
      <color rgb="FF0070C0"/>
      <name val="Arial"/>
      <family val="2"/>
    </font>
  </fonts>
  <fills count="1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FFFF"/>
        <bgColor rgb="FF000000"/>
      </patternFill>
    </fill>
    <fill>
      <patternFill patternType="solid">
        <fgColor theme="7" tint="0.79998168889431442"/>
        <bgColor indexed="64"/>
      </patternFill>
    </fill>
    <fill>
      <patternFill patternType="solid">
        <fgColor rgb="FFDDF9FF"/>
        <bgColor indexed="64"/>
      </patternFill>
    </fill>
    <fill>
      <patternFill patternType="solid">
        <fgColor rgb="FFDDF9FF"/>
        <bgColor rgb="FF000000"/>
      </patternFill>
    </fill>
    <fill>
      <patternFill patternType="solid">
        <fgColor rgb="FFF6D6E4"/>
        <bgColor indexed="64"/>
      </patternFill>
    </fill>
    <fill>
      <patternFill patternType="solid">
        <fgColor rgb="FFF6D6E4"/>
        <bgColor rgb="FF000000"/>
      </patternFill>
    </fill>
    <fill>
      <patternFill patternType="solid">
        <fgColor theme="0"/>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2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ck">
        <color theme="0"/>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64">
    <xf numFmtId="0" fontId="0"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75" fontId="1" fillId="0" borderId="0" applyFont="0" applyFill="0" applyBorder="0" applyAlignment="0" applyProtection="0"/>
    <xf numFmtId="9" fontId="1" fillId="0" borderId="0" applyFont="0" applyFill="0" applyBorder="0" applyAlignment="0" applyProtection="0"/>
  </cellStyleXfs>
  <cellXfs count="249">
    <xf numFmtId="0" fontId="0" fillId="0" borderId="0" xfId="0"/>
    <xf numFmtId="0" fontId="0" fillId="2" borderId="0" xfId="0" applyFill="1"/>
    <xf numFmtId="164" fontId="0" fillId="2" borderId="0" xfId="0" applyNumberFormat="1" applyFill="1"/>
    <xf numFmtId="10" fontId="0" fillId="2" borderId="0" xfId="0" applyNumberFormat="1" applyFill="1"/>
    <xf numFmtId="0" fontId="3" fillId="2" borderId="0" xfId="0" applyFont="1" applyFill="1" applyAlignment="1">
      <alignment horizontal="right" vertical="top" wrapText="1"/>
    </xf>
    <xf numFmtId="0" fontId="3" fillId="2" borderId="0" xfId="0" applyFont="1" applyFill="1" applyAlignment="1">
      <alignment horizontal="right" vertical="top"/>
    </xf>
    <xf numFmtId="167" fontId="0" fillId="2" borderId="0" xfId="2" applyNumberFormat="1" applyFont="1" applyFill="1"/>
    <xf numFmtId="0" fontId="0" fillId="2" borderId="0" xfId="0" applyFill="1" applyAlignment="1">
      <alignment horizontal="right"/>
    </xf>
    <xf numFmtId="168" fontId="0" fillId="2" borderId="0" xfId="0" applyNumberFormat="1" applyFill="1"/>
    <xf numFmtId="170" fontId="0" fillId="2" borderId="0" xfId="2" applyNumberFormat="1" applyFont="1" applyFill="1" applyAlignment="1">
      <alignment horizontal="right"/>
    </xf>
    <xf numFmtId="167" fontId="0" fillId="2" borderId="0" xfId="0" applyNumberFormat="1" applyFill="1"/>
    <xf numFmtId="0" fontId="0" fillId="3" borderId="0" xfId="0" applyFill="1"/>
    <xf numFmtId="165" fontId="0" fillId="2" borderId="0" xfId="0" applyNumberFormat="1" applyFill="1"/>
    <xf numFmtId="0" fontId="7" fillId="4" borderId="0" xfId="0" applyFont="1" applyFill="1"/>
    <xf numFmtId="167" fontId="0" fillId="0" borderId="0" xfId="2" applyNumberFormat="1" applyFont="1"/>
    <xf numFmtId="10" fontId="0" fillId="0" borderId="0" xfId="0" applyNumberFormat="1"/>
    <xf numFmtId="168" fontId="0" fillId="0" borderId="0" xfId="0" applyNumberFormat="1"/>
    <xf numFmtId="170" fontId="0" fillId="0" borderId="0" xfId="2" applyNumberFormat="1" applyFont="1" applyAlignment="1">
      <alignment horizontal="right"/>
    </xf>
    <xf numFmtId="168" fontId="0" fillId="0" borderId="0" xfId="3" applyNumberFormat="1" applyFont="1"/>
    <xf numFmtId="0" fontId="8" fillId="2" borderId="0" xfId="0" applyFont="1" applyFill="1"/>
    <xf numFmtId="44" fontId="0" fillId="2" borderId="0" xfId="0" applyNumberFormat="1" applyFill="1"/>
    <xf numFmtId="2" fontId="0" fillId="2" borderId="0" xfId="0" applyNumberFormat="1" applyFill="1"/>
    <xf numFmtId="167" fontId="0" fillId="0" borderId="0" xfId="2" applyNumberFormat="1" applyFont="1" applyFill="1"/>
    <xf numFmtId="174" fontId="0" fillId="2" borderId="0" xfId="0" applyNumberFormat="1" applyFill="1"/>
    <xf numFmtId="170" fontId="0" fillId="0" borderId="0" xfId="2" applyNumberFormat="1" applyFont="1" applyFill="1" applyAlignment="1">
      <alignment horizontal="right"/>
    </xf>
    <xf numFmtId="167" fontId="15" fillId="2" borderId="0" xfId="0" applyNumberFormat="1" applyFont="1" applyFill="1"/>
    <xf numFmtId="167" fontId="15" fillId="0" borderId="0" xfId="0" applyNumberFormat="1" applyFont="1"/>
    <xf numFmtId="167" fontId="15" fillId="0" borderId="0" xfId="2" applyNumberFormat="1" applyFont="1"/>
    <xf numFmtId="167" fontId="15" fillId="0" borderId="0" xfId="2" applyNumberFormat="1" applyFont="1" applyFill="1"/>
    <xf numFmtId="167" fontId="15" fillId="3" borderId="0" xfId="2" applyNumberFormat="1" applyFont="1" applyFill="1"/>
    <xf numFmtId="0" fontId="15" fillId="2" borderId="0" xfId="0" applyFont="1" applyFill="1"/>
    <xf numFmtId="0" fontId="15" fillId="0" borderId="0" xfId="0" applyFont="1"/>
    <xf numFmtId="2" fontId="15" fillId="2" borderId="0" xfId="0" applyNumberFormat="1" applyFont="1" applyFill="1"/>
    <xf numFmtId="2" fontId="15" fillId="0" borderId="0" xfId="0" applyNumberFormat="1" applyFont="1"/>
    <xf numFmtId="2" fontId="15" fillId="3" borderId="0" xfId="0" applyNumberFormat="1" applyFont="1" applyFill="1"/>
    <xf numFmtId="10" fontId="15" fillId="2" borderId="0" xfId="0" applyNumberFormat="1" applyFont="1" applyFill="1"/>
    <xf numFmtId="10" fontId="15" fillId="0" borderId="0" xfId="0" applyNumberFormat="1" applyFont="1"/>
    <xf numFmtId="10" fontId="15" fillId="3" borderId="0" xfId="0" applyNumberFormat="1" applyFont="1" applyFill="1"/>
    <xf numFmtId="167" fontId="15" fillId="2" borderId="0" xfId="2" applyNumberFormat="1" applyFont="1" applyFill="1"/>
    <xf numFmtId="0" fontId="16" fillId="6" borderId="16" xfId="0" applyFont="1" applyFill="1" applyBorder="1"/>
    <xf numFmtId="0" fontId="16" fillId="6" borderId="15" xfId="0" applyFont="1" applyFill="1" applyBorder="1"/>
    <xf numFmtId="0" fontId="16" fillId="6" borderId="14" xfId="0" applyFont="1" applyFill="1" applyBorder="1"/>
    <xf numFmtId="0" fontId="17" fillId="2" borderId="0" xfId="0" applyFont="1" applyFill="1"/>
    <xf numFmtId="0" fontId="18" fillId="2" borderId="0" xfId="0" applyFont="1" applyFill="1" applyAlignment="1" applyProtection="1">
      <alignment horizontal="left"/>
      <protection hidden="1"/>
    </xf>
    <xf numFmtId="0" fontId="17" fillId="2" borderId="0" xfId="0" applyFont="1" applyFill="1" applyAlignment="1" applyProtection="1">
      <alignment horizontal="right"/>
      <protection hidden="1"/>
    </xf>
    <xf numFmtId="0" fontId="17" fillId="2" borderId="0" xfId="0" applyFont="1" applyFill="1" applyProtection="1">
      <protection locked="0"/>
    </xf>
    <xf numFmtId="0" fontId="16" fillId="6" borderId="13" xfId="0" applyFont="1" applyFill="1" applyBorder="1"/>
    <xf numFmtId="0" fontId="16" fillId="6" borderId="0" xfId="0" applyFont="1" applyFill="1"/>
    <xf numFmtId="0" fontId="16" fillId="6" borderId="12" xfId="0" applyFont="1" applyFill="1" applyBorder="1"/>
    <xf numFmtId="0" fontId="19" fillId="2" borderId="4" xfId="0" applyFont="1" applyFill="1" applyBorder="1" applyProtection="1">
      <protection locked="0"/>
    </xf>
    <xf numFmtId="0" fontId="17" fillId="2" borderId="4" xfId="0" applyFont="1" applyFill="1" applyBorder="1" applyProtection="1">
      <protection hidden="1"/>
    </xf>
    <xf numFmtId="0" fontId="17" fillId="2" borderId="5" xfId="0" applyFont="1" applyFill="1" applyBorder="1" applyProtection="1">
      <protection hidden="1"/>
    </xf>
    <xf numFmtId="0" fontId="19" fillId="2" borderId="0" xfId="0" applyFont="1" applyFill="1" applyProtection="1">
      <protection locked="0"/>
    </xf>
    <xf numFmtId="0" fontId="16" fillId="2" borderId="13" xfId="0" applyFont="1" applyFill="1" applyBorder="1"/>
    <xf numFmtId="0" fontId="16" fillId="2" borderId="0" xfId="0" applyFont="1" applyFill="1"/>
    <xf numFmtId="0" fontId="16" fillId="2" borderId="12" xfId="0" applyFont="1" applyFill="1" applyBorder="1"/>
    <xf numFmtId="0" fontId="16" fillId="8" borderId="13" xfId="0" applyFont="1" applyFill="1" applyBorder="1"/>
    <xf numFmtId="0" fontId="16" fillId="8" borderId="0" xfId="0" applyFont="1" applyFill="1"/>
    <xf numFmtId="0" fontId="16" fillId="8" borderId="12" xfId="0" applyFont="1" applyFill="1" applyBorder="1"/>
    <xf numFmtId="0" fontId="20" fillId="2" borderId="0" xfId="0" applyFont="1" applyFill="1" applyAlignment="1" applyProtection="1">
      <alignment horizontal="center"/>
      <protection hidden="1"/>
    </xf>
    <xf numFmtId="0" fontId="20" fillId="2" borderId="0" xfId="0" applyFont="1" applyFill="1" applyAlignment="1" applyProtection="1">
      <alignment horizontal="center"/>
      <protection locked="0"/>
    </xf>
    <xf numFmtId="0" fontId="21" fillId="8" borderId="0" xfId="0" applyFont="1" applyFill="1" applyAlignment="1">
      <alignment horizontal="left"/>
    </xf>
    <xf numFmtId="0" fontId="22" fillId="9" borderId="0" xfId="0" applyFont="1" applyFill="1" applyAlignment="1" applyProtection="1">
      <alignment horizontal="right" vertical="center"/>
      <protection hidden="1"/>
    </xf>
    <xf numFmtId="0" fontId="23" fillId="8" borderId="0" xfId="0" applyFont="1" applyFill="1" applyAlignment="1" applyProtection="1">
      <alignment horizontal="center" vertical="center"/>
      <protection hidden="1"/>
    </xf>
    <xf numFmtId="0" fontId="18" fillId="9" borderId="0" xfId="0" applyFont="1" applyFill="1" applyAlignment="1" applyProtection="1">
      <alignment vertical="top"/>
      <protection hidden="1"/>
    </xf>
    <xf numFmtId="176" fontId="24" fillId="9" borderId="0" xfId="262" applyNumberFormat="1" applyFont="1" applyFill="1" applyBorder="1" applyProtection="1">
      <protection hidden="1"/>
    </xf>
    <xf numFmtId="0" fontId="24" fillId="9" borderId="0" xfId="0" applyFont="1" applyFill="1" applyAlignment="1" applyProtection="1">
      <alignment horizontal="left"/>
      <protection hidden="1"/>
    </xf>
    <xf numFmtId="168" fontId="19" fillId="2" borderId="0" xfId="3" applyNumberFormat="1" applyFont="1" applyFill="1" applyAlignment="1" applyProtection="1">
      <alignment horizontal="right"/>
      <protection hidden="1"/>
    </xf>
    <xf numFmtId="0" fontId="18" fillId="9" borderId="0" xfId="0" applyFont="1" applyFill="1" applyAlignment="1" applyProtection="1">
      <alignment horizontal="right"/>
      <protection hidden="1"/>
    </xf>
    <xf numFmtId="167" fontId="17" fillId="2" borderId="0" xfId="0" applyNumberFormat="1" applyFont="1" applyFill="1" applyAlignment="1" applyProtection="1">
      <alignment horizontal="right"/>
      <protection hidden="1"/>
    </xf>
    <xf numFmtId="0" fontId="18" fillId="9" borderId="0" xfId="0" applyFont="1" applyFill="1" applyAlignment="1" applyProtection="1">
      <alignment horizontal="right" vertical="center"/>
      <protection hidden="1"/>
    </xf>
    <xf numFmtId="168" fontId="24" fillId="9" borderId="0" xfId="3" applyNumberFormat="1" applyFont="1" applyFill="1" applyBorder="1" applyAlignment="1" applyProtection="1">
      <alignment horizontal="right"/>
      <protection hidden="1"/>
    </xf>
    <xf numFmtId="0" fontId="17" fillId="2" borderId="0" xfId="0" applyFont="1" applyFill="1" applyAlignment="1">
      <alignment horizontal="right"/>
    </xf>
    <xf numFmtId="0" fontId="18" fillId="9" borderId="0" xfId="0" applyFont="1" applyFill="1" applyProtection="1">
      <protection hidden="1"/>
    </xf>
    <xf numFmtId="168" fontId="17" fillId="9" borderId="0" xfId="263" applyNumberFormat="1" applyFont="1" applyFill="1" applyBorder="1" applyProtection="1">
      <protection hidden="1"/>
    </xf>
    <xf numFmtId="168" fontId="25" fillId="9" borderId="0" xfId="263" applyNumberFormat="1" applyFont="1" applyFill="1" applyBorder="1" applyProtection="1">
      <protection hidden="1"/>
    </xf>
    <xf numFmtId="171" fontId="17" fillId="2" borderId="0" xfId="1" applyNumberFormat="1" applyFont="1" applyFill="1" applyAlignment="1">
      <alignment horizontal="right"/>
    </xf>
    <xf numFmtId="0" fontId="18" fillId="9" borderId="4" xfId="0" applyFont="1" applyFill="1" applyBorder="1" applyAlignment="1" applyProtection="1">
      <alignment horizontal="centerContinuous"/>
      <protection hidden="1"/>
    </xf>
    <xf numFmtId="0" fontId="25" fillId="9" borderId="0" xfId="0" applyFont="1" applyFill="1" applyAlignment="1" applyProtection="1">
      <alignment horizontal="left"/>
      <protection hidden="1"/>
    </xf>
    <xf numFmtId="176" fontId="26" fillId="10" borderId="18" xfId="262" applyNumberFormat="1" applyFont="1" applyFill="1" applyBorder="1" applyAlignment="1" applyProtection="1">
      <protection locked="0"/>
    </xf>
    <xf numFmtId="0" fontId="27" fillId="9" borderId="0" xfId="0" applyFont="1" applyFill="1" applyProtection="1">
      <protection hidden="1"/>
    </xf>
    <xf numFmtId="0" fontId="25" fillId="9" borderId="0" xfId="0" applyFont="1" applyFill="1" applyAlignment="1" applyProtection="1">
      <alignment horizontal="right"/>
      <protection hidden="1"/>
    </xf>
    <xf numFmtId="176" fontId="26" fillId="10" borderId="19" xfId="262" applyNumberFormat="1" applyFont="1" applyFill="1" applyBorder="1" applyAlignment="1" applyProtection="1">
      <protection locked="0"/>
    </xf>
    <xf numFmtId="166" fontId="17" fillId="2" borderId="0" xfId="1" applyFont="1" applyFill="1" applyAlignment="1">
      <alignment horizontal="right"/>
    </xf>
    <xf numFmtId="173" fontId="17" fillId="2" borderId="0" xfId="1" applyNumberFormat="1" applyFont="1" applyFill="1" applyProtection="1">
      <protection locked="0"/>
    </xf>
    <xf numFmtId="168" fontId="17" fillId="2" borderId="0" xfId="3" applyNumberFormat="1" applyFont="1" applyFill="1" applyProtection="1">
      <protection locked="0"/>
    </xf>
    <xf numFmtId="0" fontId="16" fillId="8" borderId="0" xfId="0" applyFont="1" applyFill="1" applyProtection="1">
      <protection hidden="1"/>
    </xf>
    <xf numFmtId="0" fontId="16" fillId="8" borderId="24" xfId="0" applyFont="1" applyFill="1" applyBorder="1" applyAlignment="1">
      <alignment vertical="top"/>
    </xf>
    <xf numFmtId="0" fontId="16" fillId="8" borderId="23" xfId="0" applyFont="1" applyFill="1" applyBorder="1" applyAlignment="1">
      <alignment vertical="top"/>
    </xf>
    <xf numFmtId="0" fontId="16" fillId="8" borderId="24" xfId="0" applyFont="1" applyFill="1" applyBorder="1" applyAlignment="1" applyProtection="1">
      <alignment vertical="top"/>
      <protection hidden="1"/>
    </xf>
    <xf numFmtId="0" fontId="16" fillId="8" borderId="17" xfId="0" applyFont="1" applyFill="1" applyBorder="1" applyAlignment="1">
      <alignment vertical="top"/>
    </xf>
    <xf numFmtId="0" fontId="16" fillId="8" borderId="22" xfId="0" applyFont="1" applyFill="1" applyBorder="1" applyAlignment="1">
      <alignment vertical="top"/>
    </xf>
    <xf numFmtId="0" fontId="16" fillId="8" borderId="17" xfId="0" applyFont="1" applyFill="1" applyBorder="1" applyAlignment="1" applyProtection="1">
      <alignment vertical="top"/>
      <protection hidden="1"/>
    </xf>
    <xf numFmtId="0" fontId="16" fillId="8" borderId="21" xfId="0" applyFont="1" applyFill="1" applyBorder="1" applyAlignment="1">
      <alignment vertical="top"/>
    </xf>
    <xf numFmtId="0" fontId="16" fillId="8" borderId="20" xfId="0" applyFont="1" applyFill="1" applyBorder="1" applyAlignment="1">
      <alignment vertical="top"/>
    </xf>
    <xf numFmtId="0" fontId="16" fillId="8" borderId="21" xfId="0" applyFont="1" applyFill="1" applyBorder="1" applyAlignment="1" applyProtection="1">
      <alignment vertical="top"/>
      <protection hidden="1"/>
    </xf>
    <xf numFmtId="172" fontId="28" fillId="2" borderId="19" xfId="1" applyNumberFormat="1" applyFont="1" applyFill="1" applyBorder="1" applyAlignment="1" applyProtection="1">
      <alignment horizontal="center"/>
      <protection locked="0"/>
    </xf>
    <xf numFmtId="0" fontId="27" fillId="9" borderId="0" xfId="0" applyFont="1" applyFill="1" applyAlignment="1" applyProtection="1">
      <alignment horizontal="left"/>
      <protection hidden="1"/>
    </xf>
    <xf numFmtId="175" fontId="26" fillId="10" borderId="19" xfId="262" applyFont="1" applyFill="1" applyBorder="1" applyAlignment="1" applyProtection="1">
      <protection locked="0"/>
    </xf>
    <xf numFmtId="0" fontId="16" fillId="8" borderId="0" xfId="0" applyFont="1" applyFill="1" applyAlignment="1" applyProtection="1">
      <alignment horizontal="right"/>
      <protection hidden="1"/>
    </xf>
    <xf numFmtId="175" fontId="28" fillId="2" borderId="19" xfId="262" applyFont="1" applyFill="1" applyBorder="1" applyProtection="1">
      <protection locked="0"/>
    </xf>
    <xf numFmtId="0" fontId="16" fillId="8" borderId="0" xfId="0" applyFont="1" applyFill="1" applyAlignment="1">
      <alignment horizontal="left"/>
    </xf>
    <xf numFmtId="175" fontId="28" fillId="2" borderId="18" xfId="262" applyFont="1" applyFill="1" applyBorder="1" applyProtection="1">
      <protection locked="0"/>
    </xf>
    <xf numFmtId="0" fontId="29" fillId="9" borderId="0" xfId="0" applyFont="1" applyFill="1" applyAlignment="1">
      <alignment horizontal="center"/>
    </xf>
    <xf numFmtId="167" fontId="29" fillId="9" borderId="0" xfId="0" applyNumberFormat="1" applyFont="1" applyFill="1" applyAlignment="1" applyProtection="1">
      <alignment horizontal="left"/>
      <protection hidden="1"/>
    </xf>
    <xf numFmtId="0" fontId="17" fillId="2" borderId="0" xfId="0" applyFont="1" applyFill="1" applyProtection="1">
      <protection hidden="1"/>
    </xf>
    <xf numFmtId="0" fontId="30" fillId="7" borderId="1" xfId="0" applyFont="1" applyFill="1" applyBorder="1" applyAlignment="1" applyProtection="1">
      <alignment vertical="top"/>
      <protection hidden="1"/>
    </xf>
    <xf numFmtId="0" fontId="30" fillId="7" borderId="2" xfId="0" applyFont="1" applyFill="1" applyBorder="1" applyAlignment="1" applyProtection="1">
      <alignment vertical="top"/>
      <protection hidden="1"/>
    </xf>
    <xf numFmtId="0" fontId="30" fillId="7" borderId="3" xfId="0" applyFont="1" applyFill="1" applyBorder="1" applyAlignment="1" applyProtection="1">
      <alignment vertical="top"/>
      <protection hidden="1"/>
    </xf>
    <xf numFmtId="176" fontId="16" fillId="8" borderId="6" xfId="262" applyNumberFormat="1" applyFont="1" applyFill="1" applyBorder="1" applyProtection="1">
      <protection hidden="1"/>
    </xf>
    <xf numFmtId="0" fontId="18" fillId="7" borderId="0" xfId="0" applyFont="1" applyFill="1" applyProtection="1">
      <protection hidden="1"/>
    </xf>
    <xf numFmtId="0" fontId="18" fillId="7" borderId="0" xfId="0" applyFont="1" applyFill="1"/>
    <xf numFmtId="167" fontId="18" fillId="7" borderId="0" xfId="262" applyNumberFormat="1" applyFont="1" applyFill="1" applyBorder="1"/>
    <xf numFmtId="176" fontId="16" fillId="6" borderId="0" xfId="0" applyNumberFormat="1" applyFont="1" applyFill="1" applyProtection="1">
      <protection hidden="1"/>
    </xf>
    <xf numFmtId="0" fontId="30" fillId="7" borderId="1" xfId="0" applyFont="1" applyFill="1" applyBorder="1" applyProtection="1">
      <protection hidden="1"/>
    </xf>
    <xf numFmtId="0" fontId="30" fillId="7" borderId="2" xfId="0" applyFont="1" applyFill="1" applyBorder="1" applyProtection="1">
      <protection hidden="1"/>
    </xf>
    <xf numFmtId="0" fontId="30" fillId="7" borderId="3" xfId="0" applyFont="1" applyFill="1" applyBorder="1" applyProtection="1">
      <protection hidden="1"/>
    </xf>
    <xf numFmtId="0" fontId="31" fillId="2" borderId="0" xfId="0" applyFont="1" applyFill="1"/>
    <xf numFmtId="0" fontId="17" fillId="7" borderId="0" xfId="0" applyFont="1" applyFill="1" applyProtection="1">
      <protection hidden="1"/>
    </xf>
    <xf numFmtId="0" fontId="17" fillId="7" borderId="0" xfId="0" applyFont="1" applyFill="1"/>
    <xf numFmtId="167" fontId="17" fillId="7" borderId="0" xfId="262" applyNumberFormat="1" applyFont="1" applyFill="1" applyBorder="1"/>
    <xf numFmtId="167" fontId="17" fillId="2" borderId="0" xfId="2" applyNumberFormat="1" applyFont="1" applyFill="1"/>
    <xf numFmtId="0" fontId="32" fillId="7" borderId="1" xfId="0" applyFont="1" applyFill="1" applyBorder="1" applyProtection="1">
      <protection hidden="1"/>
    </xf>
    <xf numFmtId="0" fontId="32" fillId="7" borderId="2" xfId="0" applyFont="1" applyFill="1" applyBorder="1" applyProtection="1">
      <protection hidden="1"/>
    </xf>
    <xf numFmtId="0" fontId="32" fillId="7" borderId="3" xfId="0" applyFont="1" applyFill="1" applyBorder="1" applyProtection="1">
      <protection hidden="1"/>
    </xf>
    <xf numFmtId="0" fontId="18" fillId="7" borderId="16" xfId="0" applyFont="1" applyFill="1" applyBorder="1" applyProtection="1">
      <protection hidden="1"/>
    </xf>
    <xf numFmtId="0" fontId="18" fillId="7" borderId="15" xfId="0" applyFont="1" applyFill="1" applyBorder="1" applyProtection="1">
      <protection hidden="1"/>
    </xf>
    <xf numFmtId="0" fontId="18" fillId="7" borderId="14" xfId="0" applyFont="1" applyFill="1" applyBorder="1" applyProtection="1">
      <protection hidden="1"/>
    </xf>
    <xf numFmtId="176" fontId="28" fillId="10" borderId="28" xfId="0" applyNumberFormat="1" applyFont="1" applyFill="1" applyBorder="1" applyProtection="1">
      <protection locked="0"/>
    </xf>
    <xf numFmtId="0" fontId="33" fillId="7" borderId="13" xfId="0" applyFont="1" applyFill="1" applyBorder="1" applyAlignment="1" applyProtection="1">
      <alignment horizontal="left" indent="1"/>
      <protection hidden="1"/>
    </xf>
    <xf numFmtId="0" fontId="33" fillId="7" borderId="0" xfId="0" applyFont="1" applyFill="1" applyProtection="1">
      <protection hidden="1"/>
    </xf>
    <xf numFmtId="0" fontId="33" fillId="7" borderId="12" xfId="0" applyFont="1" applyFill="1" applyBorder="1" applyProtection="1">
      <protection hidden="1"/>
    </xf>
    <xf numFmtId="176" fontId="16" fillId="8" borderId="11" xfId="262" applyNumberFormat="1" applyFont="1" applyFill="1" applyBorder="1" applyProtection="1">
      <protection hidden="1"/>
    </xf>
    <xf numFmtId="0" fontId="33" fillId="7" borderId="10" xfId="0" applyFont="1" applyFill="1" applyBorder="1" applyAlignment="1" applyProtection="1">
      <alignment horizontal="left" indent="1"/>
      <protection hidden="1"/>
    </xf>
    <xf numFmtId="0" fontId="33" fillId="7" borderId="9" xfId="0" applyFont="1" applyFill="1" applyBorder="1" applyProtection="1">
      <protection hidden="1"/>
    </xf>
    <xf numFmtId="0" fontId="33" fillId="7" borderId="8" xfId="0" applyFont="1" applyFill="1" applyBorder="1" applyProtection="1">
      <protection hidden="1"/>
    </xf>
    <xf numFmtId="176" fontId="16" fillId="8" borderId="7" xfId="262" applyNumberFormat="1" applyFont="1" applyFill="1" applyBorder="1" applyProtection="1">
      <protection hidden="1"/>
    </xf>
    <xf numFmtId="0" fontId="16" fillId="6" borderId="0" xfId="0" applyFont="1" applyFill="1" applyProtection="1">
      <protection hidden="1"/>
    </xf>
    <xf numFmtId="0" fontId="18" fillId="7" borderId="1" xfId="0" applyFont="1" applyFill="1" applyBorder="1" applyProtection="1">
      <protection hidden="1"/>
    </xf>
    <xf numFmtId="0" fontId="17" fillId="7" borderId="2" xfId="0" applyFont="1" applyFill="1" applyBorder="1" applyProtection="1">
      <protection hidden="1"/>
    </xf>
    <xf numFmtId="167" fontId="18" fillId="7" borderId="2" xfId="0" applyNumberFormat="1" applyFont="1" applyFill="1" applyBorder="1" applyProtection="1">
      <protection hidden="1"/>
    </xf>
    <xf numFmtId="0" fontId="16" fillId="6" borderId="3" xfId="0" applyFont="1" applyFill="1" applyBorder="1" applyProtection="1">
      <protection hidden="1"/>
    </xf>
    <xf numFmtId="0" fontId="17" fillId="7" borderId="12" xfId="0" applyFont="1" applyFill="1" applyBorder="1" applyProtection="1">
      <protection hidden="1"/>
    </xf>
    <xf numFmtId="0" fontId="17" fillId="7" borderId="0" xfId="0" applyFont="1" applyFill="1" applyAlignment="1" applyProtection="1">
      <alignment horizontal="right"/>
      <protection hidden="1"/>
    </xf>
    <xf numFmtId="167" fontId="17" fillId="7" borderId="0" xfId="0" applyNumberFormat="1" applyFont="1" applyFill="1"/>
    <xf numFmtId="167" fontId="17" fillId="7" borderId="12" xfId="0" applyNumberFormat="1" applyFont="1" applyFill="1" applyBorder="1"/>
    <xf numFmtId="0" fontId="17" fillId="2" borderId="0" xfId="0" applyFont="1" applyFill="1" applyAlignment="1" applyProtection="1">
      <alignment horizontal="right"/>
      <protection locked="0"/>
    </xf>
    <xf numFmtId="0" fontId="34" fillId="7" borderId="0" xfId="0" applyFont="1" applyFill="1" applyAlignment="1">
      <alignment horizontal="right"/>
    </xf>
    <xf numFmtId="0" fontId="18" fillId="7" borderId="0" xfId="0" applyFont="1" applyFill="1" applyAlignment="1" applyProtection="1">
      <alignment horizontal="right"/>
      <protection hidden="1"/>
    </xf>
    <xf numFmtId="0" fontId="35" fillId="6" borderId="4" xfId="0" applyFont="1" applyFill="1" applyBorder="1" applyProtection="1">
      <protection hidden="1"/>
    </xf>
    <xf numFmtId="0" fontId="36" fillId="7" borderId="0" xfId="0" applyFont="1" applyFill="1" applyAlignment="1">
      <alignment horizontal="right"/>
    </xf>
    <xf numFmtId="0" fontId="25" fillId="7" borderId="0" xfId="0" applyFont="1" applyFill="1" applyAlignment="1" applyProtection="1">
      <alignment horizontal="right"/>
      <protection hidden="1"/>
    </xf>
    <xf numFmtId="167" fontId="25" fillId="7" borderId="0" xfId="0" applyNumberFormat="1" applyFont="1" applyFill="1"/>
    <xf numFmtId="167" fontId="25" fillId="7" borderId="0" xfId="0" applyNumberFormat="1" applyFont="1" applyFill="1" applyProtection="1">
      <protection hidden="1"/>
    </xf>
    <xf numFmtId="167" fontId="25" fillId="7" borderId="4" xfId="0" applyNumberFormat="1" applyFont="1" applyFill="1" applyBorder="1" applyProtection="1">
      <protection hidden="1"/>
    </xf>
    <xf numFmtId="0" fontId="27" fillId="7" borderId="0" xfId="0" applyFont="1" applyFill="1" applyAlignment="1" applyProtection="1">
      <alignment horizontal="right"/>
      <protection hidden="1"/>
    </xf>
    <xf numFmtId="167" fontId="37" fillId="5" borderId="0" xfId="0" applyNumberFormat="1" applyFont="1" applyFill="1" applyProtection="1">
      <protection hidden="1"/>
    </xf>
    <xf numFmtId="0" fontId="38" fillId="7" borderId="0" xfId="0" applyFont="1" applyFill="1" applyProtection="1">
      <protection locked="0"/>
    </xf>
    <xf numFmtId="0" fontId="34" fillId="7" borderId="0" xfId="0" applyFont="1" applyFill="1" applyAlignment="1" applyProtection="1">
      <alignment horizontal="right"/>
      <protection hidden="1"/>
    </xf>
    <xf numFmtId="0" fontId="39" fillId="7" borderId="0" xfId="0" applyFont="1" applyFill="1" applyAlignment="1" applyProtection="1">
      <alignment horizontal="right"/>
      <protection hidden="1"/>
    </xf>
    <xf numFmtId="167" fontId="36" fillId="7" borderId="0" xfId="0" applyNumberFormat="1" applyFont="1" applyFill="1"/>
    <xf numFmtId="167" fontId="36" fillId="7" borderId="4" xfId="0" applyNumberFormat="1" applyFont="1" applyFill="1" applyBorder="1"/>
    <xf numFmtId="0" fontId="40" fillId="7" borderId="0" xfId="0" applyFont="1" applyFill="1" applyAlignment="1" applyProtection="1">
      <alignment horizontal="right"/>
      <protection hidden="1"/>
    </xf>
    <xf numFmtId="167" fontId="34" fillId="7" borderId="0" xfId="0" applyNumberFormat="1" applyFont="1" applyFill="1"/>
    <xf numFmtId="0" fontId="41" fillId="6" borderId="0" xfId="96" applyFont="1" applyFill="1" applyBorder="1"/>
    <xf numFmtId="0" fontId="17" fillId="7" borderId="0" xfId="0" applyFont="1" applyFill="1" applyAlignment="1">
      <alignment horizontal="right"/>
    </xf>
    <xf numFmtId="0" fontId="17" fillId="7" borderId="0" xfId="0" applyFont="1" applyFill="1" applyProtection="1">
      <protection locked="0"/>
    </xf>
    <xf numFmtId="0" fontId="42" fillId="7" borderId="0" xfId="0" applyFont="1" applyFill="1" applyProtection="1">
      <protection locked="0"/>
    </xf>
    <xf numFmtId="0" fontId="42" fillId="7" borderId="0" xfId="0" applyFont="1" applyFill="1" applyAlignment="1" applyProtection="1">
      <alignment wrapText="1"/>
      <protection locked="0"/>
    </xf>
    <xf numFmtId="0" fontId="16" fillId="6" borderId="10" xfId="0" applyFont="1" applyFill="1" applyBorder="1"/>
    <xf numFmtId="0" fontId="16" fillId="6" borderId="9" xfId="0" applyFont="1" applyFill="1" applyBorder="1"/>
    <xf numFmtId="0" fontId="17" fillId="7" borderId="9" xfId="0" applyFont="1" applyFill="1" applyBorder="1" applyProtection="1">
      <protection locked="0"/>
    </xf>
    <xf numFmtId="0" fontId="42" fillId="7" borderId="9" xfId="0" applyFont="1" applyFill="1" applyBorder="1" applyProtection="1">
      <protection locked="0"/>
    </xf>
    <xf numFmtId="0" fontId="16" fillId="6" borderId="8" xfId="0" applyFont="1" applyFill="1" applyBorder="1"/>
    <xf numFmtId="10" fontId="17" fillId="2" borderId="0" xfId="0" applyNumberFormat="1" applyFont="1" applyFill="1" applyProtection="1">
      <protection locked="0"/>
    </xf>
    <xf numFmtId="0" fontId="23" fillId="8" borderId="0" xfId="0" applyFont="1" applyFill="1" applyAlignment="1" applyProtection="1">
      <alignment horizontal="center"/>
      <protection hidden="1"/>
    </xf>
    <xf numFmtId="0" fontId="16" fillId="8" borderId="24" xfId="0" applyFont="1" applyFill="1" applyBorder="1" applyAlignment="1">
      <alignment horizontal="left" vertical="top"/>
    </xf>
    <xf numFmtId="0" fontId="16" fillId="8" borderId="17" xfId="0" applyFont="1" applyFill="1" applyBorder="1" applyAlignment="1">
      <alignment horizontal="left" vertical="top"/>
    </xf>
    <xf numFmtId="0" fontId="16" fillId="8" borderId="21" xfId="0" applyFont="1" applyFill="1" applyBorder="1" applyAlignment="1">
      <alignment horizontal="left" vertical="top"/>
    </xf>
    <xf numFmtId="167" fontId="17" fillId="7" borderId="0" xfId="0" applyNumberFormat="1" applyFont="1" applyFill="1" applyProtection="1">
      <protection hidden="1"/>
    </xf>
    <xf numFmtId="167" fontId="18" fillId="7" borderId="0" xfId="0" applyNumberFormat="1" applyFont="1" applyFill="1" applyProtection="1">
      <protection hidden="1"/>
    </xf>
    <xf numFmtId="0" fontId="27" fillId="9" borderId="4" xfId="0" applyFont="1" applyFill="1" applyBorder="1" applyAlignment="1" applyProtection="1">
      <alignment horizontal="centerContinuous"/>
      <protection hidden="1"/>
    </xf>
    <xf numFmtId="0" fontId="44" fillId="8" borderId="0" xfId="0" applyFont="1" applyFill="1"/>
    <xf numFmtId="0" fontId="35" fillId="6" borderId="0" xfId="0" applyFont="1" applyFill="1" applyProtection="1">
      <protection hidden="1"/>
    </xf>
    <xf numFmtId="167" fontId="28" fillId="10" borderId="19" xfId="0" applyNumberFormat="1" applyFont="1" applyFill="1" applyBorder="1" applyProtection="1">
      <protection locked="0"/>
    </xf>
    <xf numFmtId="167" fontId="39" fillId="7" borderId="0" xfId="0" applyNumberFormat="1" applyFont="1" applyFill="1"/>
    <xf numFmtId="167" fontId="40" fillId="7" borderId="0" xfId="0" applyNumberFormat="1" applyFont="1" applyFill="1"/>
    <xf numFmtId="0" fontId="22" fillId="9" borderId="0" xfId="0" applyFont="1" applyFill="1" applyAlignment="1" applyProtection="1">
      <alignment horizontal="right" vertical="top"/>
      <protection hidden="1"/>
    </xf>
    <xf numFmtId="167" fontId="18" fillId="7" borderId="0" xfId="262" applyNumberFormat="1" applyFont="1" applyFill="1" applyBorder="1" applyProtection="1">
      <protection hidden="1"/>
    </xf>
    <xf numFmtId="167" fontId="17" fillId="7" borderId="0" xfId="262" applyNumberFormat="1" applyFont="1" applyFill="1" applyBorder="1" applyProtection="1">
      <protection hidden="1"/>
    </xf>
    <xf numFmtId="167" fontId="28" fillId="10" borderId="25" xfId="0" applyNumberFormat="1" applyFont="1" applyFill="1" applyBorder="1" applyProtection="1">
      <protection locked="0"/>
    </xf>
    <xf numFmtId="167" fontId="28" fillId="10" borderId="26" xfId="0" applyNumberFormat="1" applyFont="1" applyFill="1" applyBorder="1" applyProtection="1">
      <protection locked="0"/>
    </xf>
    <xf numFmtId="167" fontId="28" fillId="10" borderId="27" xfId="0" applyNumberFormat="1" applyFont="1" applyFill="1" applyBorder="1" applyProtection="1">
      <protection locked="0"/>
    </xf>
    <xf numFmtId="167" fontId="40" fillId="7" borderId="0" xfId="0" applyNumberFormat="1" applyFont="1" applyFill="1" applyProtection="1">
      <protection hidden="1"/>
    </xf>
    <xf numFmtId="0" fontId="17" fillId="5" borderId="0" xfId="0" applyFont="1" applyFill="1" applyAlignment="1">
      <alignment horizontal="right"/>
    </xf>
    <xf numFmtId="0" fontId="27" fillId="6" borderId="0" xfId="0" applyFont="1" applyFill="1" applyAlignment="1">
      <alignment horizontal="center"/>
    </xf>
    <xf numFmtId="171" fontId="49" fillId="2" borderId="0" xfId="1" applyNumberFormat="1" applyFont="1" applyFill="1" applyAlignment="1">
      <alignment horizontal="right"/>
    </xf>
    <xf numFmtId="167" fontId="49" fillId="2" borderId="0" xfId="2" applyNumberFormat="1" applyFont="1" applyFill="1" applyAlignment="1" applyProtection="1">
      <alignment horizontal="right"/>
      <protection hidden="1"/>
    </xf>
    <xf numFmtId="168" fontId="49" fillId="2" borderId="0" xfId="3" applyNumberFormat="1" applyFont="1" applyFill="1" applyAlignment="1" applyProtection="1">
      <alignment horizontal="right"/>
      <protection hidden="1"/>
    </xf>
    <xf numFmtId="169" fontId="49" fillId="2" borderId="0" xfId="1" applyNumberFormat="1" applyFont="1" applyFill="1" applyAlignment="1" applyProtection="1">
      <alignment horizontal="right"/>
      <protection hidden="1"/>
    </xf>
    <xf numFmtId="10" fontId="0" fillId="11" borderId="0" xfId="0" applyNumberFormat="1" applyFill="1"/>
    <xf numFmtId="170" fontId="0" fillId="11" borderId="0" xfId="2" applyNumberFormat="1" applyFont="1" applyFill="1" applyAlignment="1">
      <alignment horizontal="right"/>
    </xf>
    <xf numFmtId="0" fontId="47" fillId="11" borderId="0" xfId="0" applyFont="1" applyFill="1"/>
    <xf numFmtId="167" fontId="8" fillId="11" borderId="0" xfId="2" applyNumberFormat="1" applyFont="1" applyFill="1"/>
    <xf numFmtId="177" fontId="26" fillId="10" borderId="19" xfId="262" applyNumberFormat="1" applyFont="1" applyFill="1" applyBorder="1" applyAlignment="1" applyProtection="1">
      <alignment horizontal="center"/>
      <protection locked="0"/>
    </xf>
    <xf numFmtId="0" fontId="17" fillId="12" borderId="0" xfId="0" applyFont="1" applyFill="1" applyAlignment="1">
      <alignment horizontal="right"/>
    </xf>
    <xf numFmtId="0" fontId="20" fillId="12" borderId="0" xfId="0" applyFont="1" applyFill="1" applyAlignment="1" applyProtection="1">
      <alignment horizontal="center"/>
      <protection hidden="1"/>
    </xf>
    <xf numFmtId="167" fontId="49" fillId="12" borderId="0" xfId="2" applyNumberFormat="1" applyFont="1" applyFill="1" applyAlignment="1" applyProtection="1">
      <alignment horizontal="right"/>
      <protection hidden="1"/>
    </xf>
    <xf numFmtId="0" fontId="17" fillId="12" borderId="0" xfId="0" applyFont="1" applyFill="1" applyAlignment="1" applyProtection="1">
      <alignment horizontal="right"/>
      <protection hidden="1"/>
    </xf>
    <xf numFmtId="0" fontId="17" fillId="2" borderId="0" xfId="0" applyFont="1" applyFill="1" applyAlignment="1">
      <alignment horizontal="left"/>
    </xf>
    <xf numFmtId="0" fontId="17" fillId="2" borderId="5" xfId="0" applyFont="1" applyFill="1" applyBorder="1" applyAlignment="1" applyProtection="1">
      <alignment horizontal="left"/>
      <protection hidden="1"/>
    </xf>
    <xf numFmtId="167" fontId="17" fillId="12" borderId="0" xfId="0" applyNumberFormat="1" applyFont="1" applyFill="1" applyAlignment="1" applyProtection="1">
      <alignment horizontal="right"/>
      <protection hidden="1"/>
    </xf>
    <xf numFmtId="14" fontId="16" fillId="8" borderId="0" xfId="0" applyNumberFormat="1" applyFont="1" applyFill="1"/>
    <xf numFmtId="171" fontId="31" fillId="2" borderId="0" xfId="1" applyNumberFormat="1" applyFont="1" applyFill="1" applyAlignment="1">
      <alignment horizontal="right"/>
    </xf>
    <xf numFmtId="172" fontId="17" fillId="12" borderId="0" xfId="0" applyNumberFormat="1" applyFont="1" applyFill="1" applyAlignment="1">
      <alignment horizontal="right"/>
    </xf>
    <xf numFmtId="0" fontId="8" fillId="13" borderId="0" xfId="0" applyFont="1" applyFill="1"/>
    <xf numFmtId="0" fontId="3" fillId="13" borderId="0" xfId="0" applyFont="1" applyFill="1"/>
    <xf numFmtId="0" fontId="0" fillId="13" borderId="0" xfId="0" applyFill="1"/>
    <xf numFmtId="168" fontId="15" fillId="13" borderId="0" xfId="0" applyNumberFormat="1" applyFont="1" applyFill="1"/>
    <xf numFmtId="168" fontId="15" fillId="13" borderId="0" xfId="3" applyNumberFormat="1" applyFont="1" applyFill="1"/>
    <xf numFmtId="10" fontId="15" fillId="11" borderId="0" xfId="0" applyNumberFormat="1" applyFont="1" applyFill="1"/>
    <xf numFmtId="0" fontId="17" fillId="11" borderId="0" xfId="0" applyFont="1" applyFill="1" applyProtection="1">
      <protection locked="0"/>
    </xf>
    <xf numFmtId="0" fontId="20" fillId="11" borderId="0" xfId="0" applyFont="1" applyFill="1" applyAlignment="1" applyProtection="1">
      <alignment horizontal="center"/>
      <protection locked="0"/>
    </xf>
    <xf numFmtId="167" fontId="49" fillId="11" borderId="0" xfId="2" applyNumberFormat="1" applyFont="1" applyFill="1" applyAlignment="1" applyProtection="1">
      <alignment horizontal="right"/>
      <protection hidden="1"/>
    </xf>
    <xf numFmtId="168" fontId="49" fillId="11" borderId="0" xfId="3" applyNumberFormat="1" applyFont="1" applyFill="1" applyAlignment="1" applyProtection="1">
      <alignment horizontal="right"/>
      <protection hidden="1"/>
    </xf>
    <xf numFmtId="0" fontId="17" fillId="11" borderId="0" xfId="0" applyFont="1" applyFill="1" applyAlignment="1">
      <alignment horizontal="right"/>
    </xf>
    <xf numFmtId="173" fontId="17" fillId="11" borderId="0" xfId="1" applyNumberFormat="1" applyFont="1" applyFill="1" applyProtection="1">
      <protection locked="0"/>
    </xf>
    <xf numFmtId="166" fontId="17" fillId="11" borderId="0" xfId="1" applyFont="1" applyFill="1" applyAlignment="1">
      <alignment horizontal="right"/>
    </xf>
    <xf numFmtId="0" fontId="17" fillId="2" borderId="0" xfId="0" applyFont="1" applyFill="1" applyAlignment="1" applyProtection="1">
      <alignment horizontal="left"/>
      <protection hidden="1"/>
    </xf>
    <xf numFmtId="172" fontId="17" fillId="13" borderId="0" xfId="0" applyNumberFormat="1" applyFont="1" applyFill="1" applyAlignment="1">
      <alignment horizontal="right"/>
    </xf>
    <xf numFmtId="0" fontId="47" fillId="0" borderId="0" xfId="0" applyFont="1"/>
    <xf numFmtId="166" fontId="49" fillId="2" borderId="0" xfId="1" applyFont="1" applyFill="1" applyAlignment="1" applyProtection="1">
      <alignment horizontal="right"/>
      <protection hidden="1"/>
    </xf>
    <xf numFmtId="14" fontId="47" fillId="2" borderId="0" xfId="0" applyNumberFormat="1" applyFont="1" applyFill="1"/>
    <xf numFmtId="14" fontId="15" fillId="2" borderId="0" xfId="0" applyNumberFormat="1" applyFont="1" applyFill="1"/>
    <xf numFmtId="0" fontId="50" fillId="2" borderId="0" xfId="0" applyFont="1" applyFill="1" applyAlignment="1">
      <alignment horizontal="right"/>
    </xf>
    <xf numFmtId="0" fontId="17" fillId="2" borderId="0" xfId="0" applyFont="1" applyFill="1" applyAlignment="1" applyProtection="1">
      <alignment horizontal="center" vertical="top" wrapText="1"/>
      <protection hidden="1"/>
    </xf>
    <xf numFmtId="0" fontId="17" fillId="2" borderId="4" xfId="0" applyFont="1" applyFill="1" applyBorder="1" applyAlignment="1" applyProtection="1">
      <alignment horizontal="center" vertical="top" wrapText="1"/>
      <protection hidden="1"/>
    </xf>
    <xf numFmtId="0" fontId="17" fillId="2" borderId="0" xfId="0" applyFont="1" applyFill="1" applyAlignment="1">
      <alignment horizontal="center" wrapText="1"/>
    </xf>
    <xf numFmtId="0" fontId="17" fillId="2" borderId="4" xfId="0" applyFont="1" applyFill="1" applyBorder="1" applyAlignment="1">
      <alignment horizontal="center" wrapText="1"/>
    </xf>
    <xf numFmtId="0" fontId="17" fillId="12" borderId="0" xfId="0" applyFont="1" applyFill="1" applyAlignment="1" applyProtection="1">
      <alignment horizontal="center" vertical="center" wrapText="1"/>
      <protection hidden="1"/>
    </xf>
    <xf numFmtId="0" fontId="17" fillId="2" borderId="0" xfId="0" applyFont="1" applyFill="1" applyAlignment="1" applyProtection="1">
      <alignment horizontal="right" vertical="top" wrapText="1"/>
      <protection hidden="1"/>
    </xf>
    <xf numFmtId="0" fontId="17" fillId="2" borderId="4" xfId="0" applyFont="1" applyFill="1" applyBorder="1" applyAlignment="1" applyProtection="1">
      <alignment horizontal="right" vertical="top" wrapText="1"/>
      <protection hidden="1"/>
    </xf>
    <xf numFmtId="0" fontId="43" fillId="6" borderId="0" xfId="0" applyFont="1" applyFill="1" applyAlignment="1">
      <alignment horizontal="center"/>
    </xf>
    <xf numFmtId="0" fontId="21" fillId="0" borderId="0" xfId="0" applyFont="1" applyAlignment="1">
      <alignment horizontal="center"/>
    </xf>
    <xf numFmtId="0" fontId="48" fillId="2" borderId="0" xfId="0" applyFont="1" applyFill="1" applyAlignment="1" applyProtection="1">
      <alignment horizontal="right" vertical="top" wrapText="1"/>
      <protection hidden="1"/>
    </xf>
    <xf numFmtId="0" fontId="48" fillId="2" borderId="4" xfId="0" applyFont="1" applyFill="1" applyBorder="1" applyAlignment="1" applyProtection="1">
      <alignment horizontal="right" vertical="top" wrapText="1"/>
      <protection hidden="1"/>
    </xf>
    <xf numFmtId="0" fontId="17" fillId="2" borderId="0" xfId="0" applyFont="1" applyFill="1" applyAlignment="1" applyProtection="1">
      <alignment horizontal="center" wrapText="1"/>
      <protection hidden="1"/>
    </xf>
    <xf numFmtId="0" fontId="17" fillId="2" borderId="4" xfId="0" applyFont="1" applyFill="1" applyBorder="1" applyAlignment="1" applyProtection="1">
      <alignment horizontal="center" wrapText="1"/>
      <protection hidden="1"/>
    </xf>
    <xf numFmtId="0" fontId="3" fillId="2" borderId="0" xfId="0" applyFont="1" applyFill="1" applyAlignment="1">
      <alignment horizontal="center"/>
    </xf>
  </cellXfs>
  <cellStyles count="264">
    <cellStyle name="Comma" xfId="1" builtinId="3"/>
    <cellStyle name="Comma 2" xfId="206" xr:uid="{00000000-0005-0000-0000-000001000000}"/>
    <cellStyle name="Currency" xfId="2" builtinId="4"/>
    <cellStyle name="Currency 2" xfId="204" xr:uid="{00000000-0005-0000-0000-000003000000}"/>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cellStyle name="Normal" xfId="0" builtinId="0"/>
    <cellStyle name="Per cent" xfId="3" builtinId="5"/>
    <cellStyle name="Percent 2" xfId="205" xr:uid="{00000000-0005-0000-0000-000005010000}"/>
    <cellStyle name="Procent 2" xfId="263" xr:uid="{0886F92E-1FFD-46A5-8B0F-82AD0C785B37}"/>
    <cellStyle name="Valuta 2" xfId="262" xr:uid="{82BAD53A-4124-48DC-81AE-CC6E4C11A7D4}"/>
  </cellStyles>
  <dxfs count="0"/>
  <tableStyles count="0" defaultTableStyle="TableStyleMedium9" defaultPivotStyle="PivotStyleMedium4"/>
  <colors>
    <mruColors>
      <color rgb="FFFBD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brightpensioen.nl/jaarruimte-handleiding?utm_campaign=handleiding&amp;utm_medium=jaarruimtetool&amp;utm_source=brightpensioen" TargetMode="External"/><Relationship Id="rId3" Type="http://schemas.openxmlformats.org/officeDocument/2006/relationships/image" Target="../media/image2.png"/><Relationship Id="rId7" Type="http://schemas.openxmlformats.org/officeDocument/2006/relationships/hyperlink" Target="https://brightpensioen.nl/pensioen-inschatten?utm_campaign=schat-je-pensioen&amp;utm_medium=jaarruimtetool&amp;utm_source=brightpensioen" TargetMode="External"/><Relationship Id="rId12"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hyperlink" Target="https://brightpensioen.nl/jaarruimte-handleiding/?utm_source=jaarruimte%20tool&amp;utm_medium=jaarruimte%20tool%20link&amp;utm_campaign=jaarruimte%20tool%20link&amp;utm_term=jaarruimte%20tool%20link%20handleiding&amp;utm_content=jaarruimte%20tool%20link%20handleiding" TargetMode="External"/><Relationship Id="rId6" Type="http://schemas.openxmlformats.org/officeDocument/2006/relationships/image" Target="../media/image4.png"/><Relationship Id="rId11" Type="http://schemas.openxmlformats.org/officeDocument/2006/relationships/hyperlink" Target="https://brightpensioen.nl/agenda?utm_campaign=webinars&amp;utm_medium=jaarruimtetool&amp;utm_source=brightpensioen" TargetMode="External"/><Relationship Id="rId5" Type="http://schemas.openxmlformats.org/officeDocument/2006/relationships/hyperlink" Target="https://brightpensioen.nl/voor-bright-leden/?utm_campaign=voor-bright-leden&amp;utm_medium=jaarruimtetool&amp;utm_source=brightpensioen" TargetMode="External"/><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https://aanmelden.brightpensioen.nl/?utm_campaign=word-bright&amp;utm_medium=jaarruimtetool&amp;utm_source=brightpensioen" TargetMode="External"/><Relationship Id="rId14" Type="http://schemas.openxmlformats.org/officeDocument/2006/relationships/image" Target="../media/image8.png"/></Relationships>
</file>

<file path=xl/drawings/_rels/drawing10.xml.rels><?xml version="1.0" encoding="UTF-8" standalone="yes"?>
<Relationships xmlns="http://schemas.openxmlformats.org/package/2006/relationships"><Relationship Id="rId8" Type="http://schemas.openxmlformats.org/officeDocument/2006/relationships/hyperlink" Target="https://aanmelden.brightpensioen.nl/?utm_campaign=word-bright&amp;utm_medium=jaarruimtetool&amp;utm_source=brightpensioen" TargetMode="External"/><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hyperlink" Target="https://brightpensioen.nl/jaarruimte-handleiding?utm_campaign=handleiding&amp;utm_medium=jaarruimtetool&amp;utm_source=brightpensioen" TargetMode="External"/><Relationship Id="rId2"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hyperlink" Target="https://brightpensioen.nl/pensioen-inschatten?utm_campaign=schat-je-pensioen&amp;utm_medium=jaarruimtetool&amp;utm_source=brightpensioen"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hyperlink" Target="https://brightpensioen.nl/agenda?utm_campaign=webinars&amp;utm_medium=jaarruimtetool&amp;utm_source=brightpensioen" TargetMode="External"/><Relationship Id="rId4" Type="http://schemas.openxmlformats.org/officeDocument/2006/relationships/hyperlink" Target="https://brightpensioen.nl/voor-bright-leden/?utm_campaign=voor-bright-leden&amp;utm_medium=jaarruimtetool&amp;utm_source=brightpensioen" TargetMode="External"/><Relationship Id="rId9" Type="http://schemas.openxmlformats.org/officeDocument/2006/relationships/image" Target="../media/image6.png"/></Relationships>
</file>

<file path=xl/drawings/_rels/drawing11.xml.rels><?xml version="1.0" encoding="UTF-8" standalone="yes"?>
<Relationships xmlns="http://schemas.openxmlformats.org/package/2006/relationships"><Relationship Id="rId8" Type="http://schemas.openxmlformats.org/officeDocument/2006/relationships/hyperlink" Target="https://aanmelden.brightpensioen.nl/?utm_campaign=word-bright&amp;utm_medium=jaarruimtetool&amp;utm_source=brightpensioen" TargetMode="External"/><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hyperlink" Target="https://brightpensioen.nl/jaarruimte-handleiding?utm_campaign=handleiding&amp;utm_medium=jaarruimtetool&amp;utm_source=brightpensioen" TargetMode="External"/><Relationship Id="rId2" Type="http://schemas.openxmlformats.org/officeDocument/2006/relationships/image" Target="../media/image1.png"/><Relationship Id="rId1" Type="http://schemas.openxmlformats.org/officeDocument/2006/relationships/image" Target="../media/image10.png"/><Relationship Id="rId6" Type="http://schemas.openxmlformats.org/officeDocument/2006/relationships/hyperlink" Target="https://brightpensioen.nl/pensioen-inschatten?utm_campaign=schat-je-pensioen&amp;utm_medium=jaarruimtetool&amp;utm_source=brightpensioen"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hyperlink" Target="https://brightpensioen.nl/agenda?utm_campaign=webinars&amp;utm_medium=jaarruimtetool&amp;utm_source=brightpensioen" TargetMode="External"/><Relationship Id="rId4" Type="http://schemas.openxmlformats.org/officeDocument/2006/relationships/hyperlink" Target="https://brightpensioen.nl/voor-bright-leden/?utm_campaign=voor-bright-leden&amp;utm_medium=jaarruimtetool&amp;utm_source=brightpensioen" TargetMode="External"/><Relationship Id="rId9" Type="http://schemas.openxmlformats.org/officeDocument/2006/relationships/image" Target="../media/image6.png"/></Relationships>
</file>

<file path=xl/drawings/_rels/drawing12.xml.rels><?xml version="1.0" encoding="UTF-8" standalone="yes"?>
<Relationships xmlns="http://schemas.openxmlformats.org/package/2006/relationships"><Relationship Id="rId8" Type="http://schemas.openxmlformats.org/officeDocument/2006/relationships/hyperlink" Target="https://aanmelden.brightpensioen.nl/?utm_campaign=word-bright&amp;utm_medium=jaarruimtetool&amp;utm_source=brightpensioen" TargetMode="External"/><Relationship Id="rId13"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brightpensioen.nl/jaarruimte-handleiding?utm_campaign=handleiding&amp;utm_medium=jaarruimtetool&amp;utm_source=brightpensioen"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brightpensioen.nl/pensioen-inschatten?utm_campaign=schat-je-pensioen&amp;utm_medium=jaarruimtetool&amp;utm_source=brightpensioen"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hyperlink" Target="https://brightpensioen.nl/agenda?utm_campaign=webinars&amp;utm_medium=jaarruimtetool&amp;utm_source=brightpensioen" TargetMode="External"/><Relationship Id="rId4" Type="http://schemas.openxmlformats.org/officeDocument/2006/relationships/hyperlink" Target="https://brightpensioen.nl/voor-bright-leden/?utm_campaign=voor-bright-leden&amp;utm_medium=jaarruimtetool&amp;utm_source=brightpensioen"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8" Type="http://schemas.openxmlformats.org/officeDocument/2006/relationships/hyperlink" Target="https://aanmelden.brightpensioen.nl/?utm_campaign=word-bright&amp;utm_medium=jaarruimtetool&amp;utm_source=brightpensioen" TargetMode="External"/><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hyperlink" Target="https://brightpensioen.nl/jaarruimte-handleiding?utm_campaign=handleiding&amp;utm_medium=jaarruimtetool&amp;utm_source=brightpensioen" TargetMode="External"/><Relationship Id="rId2" Type="http://schemas.openxmlformats.org/officeDocument/2006/relationships/image" Target="../media/image1.png"/><Relationship Id="rId1" Type="http://schemas.openxmlformats.org/officeDocument/2006/relationships/image" Target="../media/image10.png"/><Relationship Id="rId6" Type="http://schemas.openxmlformats.org/officeDocument/2006/relationships/hyperlink" Target="https://brightpensioen.nl/pensioen-inschatten?utm_campaign=schat-je-pensioen&amp;utm_medium=jaarruimtetool&amp;utm_source=brightpensioen"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hyperlink" Target="https://brightpensioen.nl/agenda?utm_campaign=webinars&amp;utm_medium=jaarruimtetool&amp;utm_source=brightpensioen" TargetMode="External"/><Relationship Id="rId4" Type="http://schemas.openxmlformats.org/officeDocument/2006/relationships/hyperlink" Target="https://brightpensioen.nl/voor-bright-leden/?utm_campaign=voor-bright-leden&amp;utm_medium=jaarruimtetool&amp;utm_source=brightpensioen" TargetMode="External"/><Relationship Id="rId9"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hyperlink" Target="https://aanmelden.brightpensioen.nl/?utm_campaign=word-bright&amp;utm_medium=jaarruimtetool&amp;utm_source=brightpensioen" TargetMode="External"/><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hyperlink" Target="https://brightpensioen.nl/jaarruimte-handleiding?utm_campaign=handleiding&amp;utm_medium=jaarruimtetool&amp;utm_source=brightpensioen" TargetMode="External"/><Relationship Id="rId2" Type="http://schemas.openxmlformats.org/officeDocument/2006/relationships/image" Target="../media/image1.png"/><Relationship Id="rId1" Type="http://schemas.openxmlformats.org/officeDocument/2006/relationships/image" Target="../media/image11.png"/><Relationship Id="rId6" Type="http://schemas.openxmlformats.org/officeDocument/2006/relationships/hyperlink" Target="https://brightpensioen.nl/pensioen-inschatten?utm_campaign=schat-je-pensioen&amp;utm_medium=jaarruimtetool&amp;utm_source=brightpensioen"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hyperlink" Target="https://brightpensioen.nl/agenda?utm_campaign=webinars&amp;utm_medium=jaarruimtetool&amp;utm_source=brightpensioen" TargetMode="External"/><Relationship Id="rId4" Type="http://schemas.openxmlformats.org/officeDocument/2006/relationships/hyperlink" Target="https://brightpensioen.nl/voor-bright-leden/?utm_campaign=voor-bright-leden&amp;utm_medium=jaarruimtetool&amp;utm_source=brightpensioen" TargetMode="External"/><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hyperlink" Target="https://aanmelden.brightpensioen.nl/?utm_campaign=word-bright&amp;utm_medium=jaarruimtetool&amp;utm_source=brightpensioen" TargetMode="External"/><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hyperlink" Target="https://brightpensioen.nl/jaarruimte-handleiding?utm_campaign=handleiding&amp;utm_medium=jaarruimtetool&amp;utm_source=brightpensioen" TargetMode="External"/><Relationship Id="rId2" Type="http://schemas.openxmlformats.org/officeDocument/2006/relationships/image" Target="../media/image1.png"/><Relationship Id="rId1" Type="http://schemas.openxmlformats.org/officeDocument/2006/relationships/image" Target="../media/image12.png"/><Relationship Id="rId6" Type="http://schemas.openxmlformats.org/officeDocument/2006/relationships/hyperlink" Target="https://brightpensioen.nl/pensioen-inschatten?utm_campaign=schat-je-pensioen&amp;utm_medium=jaarruimtetool&amp;utm_source=brightpensioen"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hyperlink" Target="https://brightpensioen.nl/agenda?utm_campaign=webinars&amp;utm_medium=jaarruimtetool&amp;utm_source=brightpensioen" TargetMode="External"/><Relationship Id="rId4" Type="http://schemas.openxmlformats.org/officeDocument/2006/relationships/hyperlink" Target="https://brightpensioen.nl/voor-bright-leden/?utm_campaign=voor-bright-leden&amp;utm_medium=jaarruimtetool&amp;utm_source=brightpensioen" TargetMode="External"/><Relationship Id="rId9"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hyperlink" Target="https://aanmelden.brightpensioen.nl/?utm_campaign=word-bright&amp;utm_medium=jaarruimtetool&amp;utm_source=brightpensioen" TargetMode="External"/><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hyperlink" Target="https://brightpensioen.nl/jaarruimte-handleiding?utm_campaign=handleiding&amp;utm_medium=jaarruimtetool&amp;utm_source=brightpensioen" TargetMode="External"/><Relationship Id="rId2" Type="http://schemas.openxmlformats.org/officeDocument/2006/relationships/image" Target="../media/image1.png"/><Relationship Id="rId1" Type="http://schemas.openxmlformats.org/officeDocument/2006/relationships/image" Target="../media/image10.png"/><Relationship Id="rId6" Type="http://schemas.openxmlformats.org/officeDocument/2006/relationships/hyperlink" Target="https://brightpensioen.nl/pensioen-inschatten?utm_campaign=schat-je-pensioen&amp;utm_medium=jaarruimtetool&amp;utm_source=brightpensioen"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hyperlink" Target="https://brightpensioen.nl/agenda?utm_campaign=webinars&amp;utm_medium=jaarruimtetool&amp;utm_source=brightpensioen" TargetMode="External"/><Relationship Id="rId4" Type="http://schemas.openxmlformats.org/officeDocument/2006/relationships/hyperlink" Target="https://brightpensioen.nl/voor-bright-leden/?utm_campaign=voor-bright-leden&amp;utm_medium=jaarruimtetool&amp;utm_source=brightpensioen" TargetMode="External"/><Relationship Id="rId9"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hyperlink" Target="https://aanmelden.brightpensioen.nl/?utm_campaign=word-bright&amp;utm_medium=jaarruimtetool&amp;utm_source=brightpensioen" TargetMode="External"/><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hyperlink" Target="https://brightpensioen.nl/jaarruimte-handleiding?utm_campaign=handleiding&amp;utm_medium=jaarruimtetool&amp;utm_source=brightpensioen" TargetMode="External"/><Relationship Id="rId2" Type="http://schemas.openxmlformats.org/officeDocument/2006/relationships/image" Target="../media/image1.png"/><Relationship Id="rId1" Type="http://schemas.openxmlformats.org/officeDocument/2006/relationships/image" Target="../media/image11.png"/><Relationship Id="rId6" Type="http://schemas.openxmlformats.org/officeDocument/2006/relationships/hyperlink" Target="https://brightpensioen.nl/pensioen-inschatten?utm_campaign=schat-je-pensioen&amp;utm_medium=jaarruimtetool&amp;utm_source=brightpensioen"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hyperlink" Target="https://brightpensioen.nl/agenda?utm_campaign=webinars&amp;utm_medium=jaarruimtetool&amp;utm_source=brightpensioen" TargetMode="External"/><Relationship Id="rId4" Type="http://schemas.openxmlformats.org/officeDocument/2006/relationships/hyperlink" Target="https://brightpensioen.nl/voor-bright-leden/?utm_campaign=voor-bright-leden&amp;utm_medium=jaarruimtetool&amp;utm_source=brightpensioen" TargetMode="External"/><Relationship Id="rId9" Type="http://schemas.openxmlformats.org/officeDocument/2006/relationships/image" Target="../media/image6.png"/></Relationships>
</file>

<file path=xl/drawings/_rels/drawing7.xml.rels><?xml version="1.0" encoding="UTF-8" standalone="yes"?>
<Relationships xmlns="http://schemas.openxmlformats.org/package/2006/relationships"><Relationship Id="rId8" Type="http://schemas.openxmlformats.org/officeDocument/2006/relationships/hyperlink" Target="https://aanmelden.brightpensioen.nl/?utm_campaign=word-bright&amp;utm_medium=jaarruimtetool&amp;utm_source=brightpensioen" TargetMode="External"/><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hyperlink" Target="https://brightpensioen.nl/jaarruimte-handleiding?utm_campaign=handleiding&amp;utm_medium=jaarruimtetool&amp;utm_source=brightpensioen" TargetMode="External"/><Relationship Id="rId2"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hyperlink" Target="https://brightpensioen.nl/pensioen-inschatten?utm_campaign=schat-je-pensioen&amp;utm_medium=jaarruimtetool&amp;utm_source=brightpensioen"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hyperlink" Target="https://brightpensioen.nl/agenda?utm_campaign=webinars&amp;utm_medium=jaarruimtetool&amp;utm_source=brightpensioen" TargetMode="External"/><Relationship Id="rId4" Type="http://schemas.openxmlformats.org/officeDocument/2006/relationships/hyperlink" Target="https://brightpensioen.nl/voor-bright-leden/?utm_campaign=voor-bright-leden&amp;utm_medium=jaarruimtetool&amp;utm_source=brightpensioen" TargetMode="External"/><Relationship Id="rId9" Type="http://schemas.openxmlformats.org/officeDocument/2006/relationships/image" Target="../media/image6.png"/></Relationships>
</file>

<file path=xl/drawings/_rels/drawing8.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0.png"/><Relationship Id="rId3" Type="http://schemas.openxmlformats.org/officeDocument/2006/relationships/hyperlink" Target="https://brightpensioen.nl/voor-bright-leden/?utm_campaign=voor-bright-leden&amp;utm_medium=jaarruimtetool&amp;utm_source=brightpensioen" TargetMode="External"/><Relationship Id="rId7" Type="http://schemas.openxmlformats.org/officeDocument/2006/relationships/hyperlink" Target="https://aanmelden.brightpensioen.nl/?utm_campaign=word-bright&amp;utm_medium=jaarruimtetool&amp;utm_source=brightpensioen" TargetMode="External"/><Relationship Id="rId12"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https://brightpensioen.nl/jaarruimte-handleiding?utm_campaign=handleiding&amp;utm_medium=jaarruimtetool&amp;utm_source=brightpensioen" TargetMode="External"/><Relationship Id="rId5" Type="http://schemas.openxmlformats.org/officeDocument/2006/relationships/hyperlink" Target="https://brightpensioen.nl/pensioen-inschatten?utm_campaign=schat-je-pensioen&amp;utm_medium=jaarruimtetool&amp;utm_source=brightpensioen" TargetMode="External"/><Relationship Id="rId10" Type="http://schemas.openxmlformats.org/officeDocument/2006/relationships/image" Target="../media/image7.png"/><Relationship Id="rId4" Type="http://schemas.openxmlformats.org/officeDocument/2006/relationships/image" Target="../media/image4.png"/><Relationship Id="rId9" Type="http://schemas.openxmlformats.org/officeDocument/2006/relationships/hyperlink" Target="https://brightpensioen.nl/agenda?utm_campaign=webinars&amp;utm_medium=jaarruimtetool&amp;utm_source=brightpensioen"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3" Type="http://schemas.openxmlformats.org/officeDocument/2006/relationships/hyperlink" Target="https://brightpensioen.nl/voor-bright-leden/?utm_campaign=voor-bright-leden&amp;utm_medium=jaarruimtetool&amp;utm_source=brightpensioen" TargetMode="External"/><Relationship Id="rId7" Type="http://schemas.openxmlformats.org/officeDocument/2006/relationships/hyperlink" Target="https://aanmelden.brightpensioen.nl/?utm_campaign=word-bright&amp;utm_medium=jaarruimtetool&amp;utm_source=brightpensioen" TargetMode="External"/><Relationship Id="rId12"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https://brightpensioen.nl/jaarruimte-handleiding?utm_campaign=handleiding&amp;utm_medium=jaarruimtetool&amp;utm_source=brightpensioen" TargetMode="External"/><Relationship Id="rId5" Type="http://schemas.openxmlformats.org/officeDocument/2006/relationships/hyperlink" Target="https://brightpensioen.nl/pensioen-inschatten?utm_campaign=schat-je-pensioen&amp;utm_medium=jaarruimtetool&amp;utm_source=brightpensioen" TargetMode="External"/><Relationship Id="rId10" Type="http://schemas.openxmlformats.org/officeDocument/2006/relationships/image" Target="../media/image7.png"/><Relationship Id="rId4" Type="http://schemas.openxmlformats.org/officeDocument/2006/relationships/image" Target="../media/image4.png"/><Relationship Id="rId9" Type="http://schemas.openxmlformats.org/officeDocument/2006/relationships/hyperlink" Target="https://brightpensioen.nl/agenda?utm_campaign=webinars&amp;utm_medium=jaarruimtetool&amp;utm_source=brightpensioen" TargetMode="Externa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23</xdr:col>
      <xdr:colOff>723900</xdr:colOff>
      <xdr:row>0</xdr:row>
      <xdr:rowOff>0</xdr:rowOff>
    </xdr:from>
    <xdr:to>
      <xdr:col>25</xdr:col>
      <xdr:colOff>1155700</xdr:colOff>
      <xdr:row>0</xdr:row>
      <xdr:rowOff>0</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14249400" y="254000"/>
          <a:ext cx="1600200" cy="469900"/>
        </a:xfrm>
        <a:prstGeom prst="roundRect">
          <a:avLst/>
        </a:prstGeom>
        <a:solidFill>
          <a:schemeClr val="accent3"/>
        </a:solidFill>
        <a:ln>
          <a:no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latin typeface="Trebuchet MS"/>
              <a:cs typeface="Trebuchet MS"/>
            </a:rPr>
            <a:t>HANDLEIDING</a:t>
          </a:r>
        </a:p>
      </xdr:txBody>
    </xdr:sp>
    <xdr:clientData/>
  </xdr:twoCellAnchor>
  <xdr:twoCellAnchor editAs="oneCell">
    <xdr:from>
      <xdr:col>1</xdr:col>
      <xdr:colOff>109540</xdr:colOff>
      <xdr:row>6</xdr:row>
      <xdr:rowOff>93660</xdr:rowOff>
    </xdr:from>
    <xdr:to>
      <xdr:col>5</xdr:col>
      <xdr:colOff>911269</xdr:colOff>
      <xdr:row>12</xdr:row>
      <xdr:rowOff>149307</xdr:rowOff>
    </xdr:to>
    <xdr:pic>
      <xdr:nvPicPr>
        <xdr:cNvPr id="28" name="Afbeelding 27">
          <a:extLst>
            <a:ext uri="{FF2B5EF4-FFF2-40B4-BE49-F238E27FC236}">
              <a16:creationId xmlns:a16="http://schemas.microsoft.com/office/drawing/2014/main" id="{04FD7BE1-3A05-4DD4-8246-51146B51AAC5}"/>
            </a:ext>
          </a:extLst>
        </xdr:cNvPr>
        <xdr:cNvPicPr>
          <a:picLocks noChangeAspect="1"/>
        </xdr:cNvPicPr>
      </xdr:nvPicPr>
      <xdr:blipFill>
        <a:blip xmlns:r="http://schemas.openxmlformats.org/officeDocument/2006/relationships" r:embed="rId2"/>
        <a:stretch>
          <a:fillRect/>
        </a:stretch>
      </xdr:blipFill>
      <xdr:spPr>
        <a:xfrm>
          <a:off x="319090" y="1465260"/>
          <a:ext cx="3891005" cy="1353429"/>
        </a:xfrm>
        <a:prstGeom prst="rect">
          <a:avLst/>
        </a:prstGeom>
      </xdr:spPr>
    </xdr:pic>
    <xdr:clientData/>
  </xdr:twoCellAnchor>
  <xdr:twoCellAnchor editAs="oneCell">
    <xdr:from>
      <xdr:col>0</xdr:col>
      <xdr:colOff>0</xdr:colOff>
      <xdr:row>0</xdr:row>
      <xdr:rowOff>0</xdr:rowOff>
    </xdr:from>
    <xdr:to>
      <xdr:col>6</xdr:col>
      <xdr:colOff>479160</xdr:colOff>
      <xdr:row>3</xdr:row>
      <xdr:rowOff>186634</xdr:rowOff>
    </xdr:to>
    <xdr:pic>
      <xdr:nvPicPr>
        <xdr:cNvPr id="13" name="Afbeelding 12">
          <a:extLst>
            <a:ext uri="{FF2B5EF4-FFF2-40B4-BE49-F238E27FC236}">
              <a16:creationId xmlns:a16="http://schemas.microsoft.com/office/drawing/2014/main" id="{6504FD6B-E367-46F9-A8F1-3054C862AAB3}"/>
            </a:ext>
          </a:extLst>
        </xdr:cNvPr>
        <xdr:cNvPicPr>
          <a:picLocks noChangeAspect="1"/>
        </xdr:cNvPicPr>
      </xdr:nvPicPr>
      <xdr:blipFill rotWithShape="1">
        <a:blip xmlns:r="http://schemas.openxmlformats.org/officeDocument/2006/relationships" r:embed="rId3"/>
        <a:srcRect l="1" t="7675" r="48419" b="72225"/>
        <a:stretch/>
      </xdr:blipFill>
      <xdr:spPr>
        <a:xfrm>
          <a:off x="0" y="0"/>
          <a:ext cx="4753504" cy="858940"/>
        </a:xfrm>
        <a:prstGeom prst="rect">
          <a:avLst/>
        </a:prstGeom>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4" name="Pijl: omlaag 3">
          <a:extLst>
            <a:ext uri="{FF2B5EF4-FFF2-40B4-BE49-F238E27FC236}">
              <a16:creationId xmlns:a16="http://schemas.microsoft.com/office/drawing/2014/main" id="{70B594F5-3673-40A2-B94C-9D18B56C5C16}"/>
            </a:ext>
          </a:extLst>
        </xdr:cNvPr>
        <xdr:cNvSpPr/>
      </xdr:nvSpPr>
      <xdr:spPr>
        <a:xfrm>
          <a:off x="14704219" y="5286375"/>
          <a:ext cx="1176334" cy="769143"/>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twoCellAnchor editAs="oneCell">
    <xdr:from>
      <xdr:col>2</xdr:col>
      <xdr:colOff>35717</xdr:colOff>
      <xdr:row>12</xdr:row>
      <xdr:rowOff>83344</xdr:rowOff>
    </xdr:from>
    <xdr:to>
      <xdr:col>6</xdr:col>
      <xdr:colOff>54565</xdr:colOff>
      <xdr:row>35</xdr:row>
      <xdr:rowOff>73497</xdr:rowOff>
    </xdr:to>
    <xdr:pic>
      <xdr:nvPicPr>
        <xdr:cNvPr id="9" name="Afbeelding 8">
          <a:extLst>
            <a:ext uri="{FF2B5EF4-FFF2-40B4-BE49-F238E27FC236}">
              <a16:creationId xmlns:a16="http://schemas.microsoft.com/office/drawing/2014/main" id="{0D2A5E89-9EB1-442F-BA8F-B29BF21D7624}"/>
            </a:ext>
          </a:extLst>
        </xdr:cNvPr>
        <xdr:cNvPicPr>
          <a:picLocks noChangeAspect="1"/>
        </xdr:cNvPicPr>
      </xdr:nvPicPr>
      <xdr:blipFill>
        <a:blip xmlns:r="http://schemas.openxmlformats.org/officeDocument/2006/relationships" r:embed="rId4"/>
        <a:stretch>
          <a:fillRect/>
        </a:stretch>
      </xdr:blipFill>
      <xdr:spPr>
        <a:xfrm>
          <a:off x="452436" y="2869407"/>
          <a:ext cx="3873298" cy="4925690"/>
        </a:xfrm>
        <a:prstGeom prst="rect">
          <a:avLst/>
        </a:prstGeom>
      </xdr:spPr>
    </xdr:pic>
    <xdr:clientData/>
  </xdr:twoCellAnchor>
  <xdr:twoCellAnchor editAs="oneCell">
    <xdr:from>
      <xdr:col>15</xdr:col>
      <xdr:colOff>619119</xdr:colOff>
      <xdr:row>0</xdr:row>
      <xdr:rowOff>154788</xdr:rowOff>
    </xdr:from>
    <xdr:to>
      <xdr:col>17</xdr:col>
      <xdr:colOff>952149</xdr:colOff>
      <xdr:row>3</xdr:row>
      <xdr:rowOff>168196</xdr:rowOff>
    </xdr:to>
    <xdr:pic>
      <xdr:nvPicPr>
        <xdr:cNvPr id="16" name="Afbeelding 15">
          <a:hlinkClick xmlns:r="http://schemas.openxmlformats.org/officeDocument/2006/relationships" r:id="rId5"/>
          <a:extLst>
            <a:ext uri="{FF2B5EF4-FFF2-40B4-BE49-F238E27FC236}">
              <a16:creationId xmlns:a16="http://schemas.microsoft.com/office/drawing/2014/main" id="{7F369B4F-81C7-44CB-A099-FDC858630C2D}"/>
            </a:ext>
          </a:extLst>
        </xdr:cNvPr>
        <xdr:cNvPicPr>
          <a:picLocks noChangeAspect="1"/>
        </xdr:cNvPicPr>
      </xdr:nvPicPr>
      <xdr:blipFill>
        <a:blip xmlns:r="http://schemas.openxmlformats.org/officeDocument/2006/relationships" r:embed="rId6"/>
        <a:stretch>
          <a:fillRect/>
        </a:stretch>
      </xdr:blipFill>
      <xdr:spPr>
        <a:xfrm>
          <a:off x="15323338" y="154788"/>
          <a:ext cx="2761905" cy="685714"/>
        </a:xfrm>
        <a:prstGeom prst="rect">
          <a:avLst/>
        </a:prstGeom>
      </xdr:spPr>
    </xdr:pic>
    <xdr:clientData/>
  </xdr:twoCellAnchor>
  <xdr:twoCellAnchor editAs="oneCell">
    <xdr:from>
      <xdr:col>9</xdr:col>
      <xdr:colOff>440529</xdr:colOff>
      <xdr:row>0</xdr:row>
      <xdr:rowOff>202412</xdr:rowOff>
    </xdr:from>
    <xdr:to>
      <xdr:col>11</xdr:col>
      <xdr:colOff>722310</xdr:colOff>
      <xdr:row>3</xdr:row>
      <xdr:rowOff>14294</xdr:rowOff>
    </xdr:to>
    <xdr:pic>
      <xdr:nvPicPr>
        <xdr:cNvPr id="17" name="Afbeelding 16">
          <a:hlinkClick xmlns:r="http://schemas.openxmlformats.org/officeDocument/2006/relationships" r:id="rId7"/>
          <a:extLst>
            <a:ext uri="{FF2B5EF4-FFF2-40B4-BE49-F238E27FC236}">
              <a16:creationId xmlns:a16="http://schemas.microsoft.com/office/drawing/2014/main" id="{48088B5F-16D7-43D9-AAF1-173E906F67C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858123" y="202412"/>
          <a:ext cx="2707481" cy="484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702465</xdr:colOff>
      <xdr:row>0</xdr:row>
      <xdr:rowOff>202412</xdr:rowOff>
    </xdr:from>
    <xdr:to>
      <xdr:col>15</xdr:col>
      <xdr:colOff>454815</xdr:colOff>
      <xdr:row>3</xdr:row>
      <xdr:rowOff>33344</xdr:rowOff>
    </xdr:to>
    <xdr:pic>
      <xdr:nvPicPr>
        <xdr:cNvPr id="18" name="Afbeelding 17">
          <a:hlinkClick xmlns:r="http://schemas.openxmlformats.org/officeDocument/2006/relationships" r:id="rId9"/>
          <a:extLst>
            <a:ext uri="{FF2B5EF4-FFF2-40B4-BE49-F238E27FC236}">
              <a16:creationId xmlns:a16="http://schemas.microsoft.com/office/drawing/2014/main" id="{96FEC0BE-DDE5-4199-8286-7D4BAD100B0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977809" y="202412"/>
          <a:ext cx="2181225" cy="506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976304</xdr:colOff>
      <xdr:row>0</xdr:row>
      <xdr:rowOff>202416</xdr:rowOff>
    </xdr:from>
    <xdr:to>
      <xdr:col>13</xdr:col>
      <xdr:colOff>474654</xdr:colOff>
      <xdr:row>3</xdr:row>
      <xdr:rowOff>33348</xdr:rowOff>
    </xdr:to>
    <xdr:pic>
      <xdr:nvPicPr>
        <xdr:cNvPr id="19" name="Afbeelding 18">
          <a:hlinkClick xmlns:r="http://schemas.openxmlformats.org/officeDocument/2006/relationships" r:id="rId11"/>
          <a:extLst>
            <a:ext uri="{FF2B5EF4-FFF2-40B4-BE49-F238E27FC236}">
              <a16:creationId xmlns:a16="http://schemas.microsoft.com/office/drawing/2014/main" id="{EA17EE7A-1924-46F6-902C-945F00B47D9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822773" y="202416"/>
          <a:ext cx="1924050" cy="506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297650</xdr:colOff>
      <xdr:row>0</xdr:row>
      <xdr:rowOff>202412</xdr:rowOff>
    </xdr:from>
    <xdr:to>
      <xdr:col>9</xdr:col>
      <xdr:colOff>188906</xdr:colOff>
      <xdr:row>3</xdr:row>
      <xdr:rowOff>14294</xdr:rowOff>
    </xdr:to>
    <xdr:pic>
      <xdr:nvPicPr>
        <xdr:cNvPr id="20" name="Afbeelding 19">
          <a:hlinkClick xmlns:r="http://schemas.openxmlformats.org/officeDocument/2006/relationships" r:id="rId13"/>
          <a:extLst>
            <a:ext uri="{FF2B5EF4-FFF2-40B4-BE49-F238E27FC236}">
              <a16:creationId xmlns:a16="http://schemas.microsoft.com/office/drawing/2014/main" id="{1E2EF441-12C8-4C24-9EBA-270CEF71F27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536400" y="202412"/>
          <a:ext cx="2057400" cy="487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100014</xdr:colOff>
      <xdr:row>6</xdr:row>
      <xdr:rowOff>105571</xdr:rowOff>
    </xdr:from>
    <xdr:to>
      <xdr:col>5</xdr:col>
      <xdr:colOff>910475</xdr:colOff>
      <xdr:row>12</xdr:row>
      <xdr:rowOff>149312</xdr:rowOff>
    </xdr:to>
    <xdr:pic>
      <xdr:nvPicPr>
        <xdr:cNvPr id="2" name="Afbeelding 1">
          <a:extLst>
            <a:ext uri="{FF2B5EF4-FFF2-40B4-BE49-F238E27FC236}">
              <a16:creationId xmlns:a16="http://schemas.microsoft.com/office/drawing/2014/main" id="{E4FD5D95-ABE0-4718-A700-CAC0C9342AAD}"/>
            </a:ext>
          </a:extLst>
        </xdr:cNvPr>
        <xdr:cNvPicPr>
          <a:picLocks noChangeAspect="1"/>
        </xdr:cNvPicPr>
      </xdr:nvPicPr>
      <xdr:blipFill>
        <a:blip xmlns:r="http://schemas.openxmlformats.org/officeDocument/2006/relationships" r:embed="rId1"/>
        <a:stretch>
          <a:fillRect/>
        </a:stretch>
      </xdr:blipFill>
      <xdr:spPr>
        <a:xfrm>
          <a:off x="300039" y="1477171"/>
          <a:ext cx="3893386" cy="1472491"/>
        </a:xfrm>
        <a:prstGeom prst="rect">
          <a:avLst/>
        </a:prstGeom>
      </xdr:spPr>
    </xdr:pic>
    <xdr:clientData/>
  </xdr:twoCellAnchor>
  <xdr:twoCellAnchor editAs="oneCell">
    <xdr:from>
      <xdr:col>1</xdr:col>
      <xdr:colOff>130970</xdr:colOff>
      <xdr:row>13</xdr:row>
      <xdr:rowOff>1</xdr:rowOff>
    </xdr:from>
    <xdr:to>
      <xdr:col>6</xdr:col>
      <xdr:colOff>819414</xdr:colOff>
      <xdr:row>36</xdr:row>
      <xdr:rowOff>55035</xdr:rowOff>
    </xdr:to>
    <xdr:pic>
      <xdr:nvPicPr>
        <xdr:cNvPr id="3" name="Afbeelding 2">
          <a:extLst>
            <a:ext uri="{FF2B5EF4-FFF2-40B4-BE49-F238E27FC236}">
              <a16:creationId xmlns:a16="http://schemas.microsoft.com/office/drawing/2014/main" id="{4801B792-21B3-454C-96CC-89B1E82B8500}"/>
            </a:ext>
          </a:extLst>
        </xdr:cNvPr>
        <xdr:cNvPicPr>
          <a:picLocks noChangeAspect="1"/>
        </xdr:cNvPicPr>
      </xdr:nvPicPr>
      <xdr:blipFill rotWithShape="1">
        <a:blip xmlns:r="http://schemas.openxmlformats.org/officeDocument/2006/relationships" r:embed="rId2"/>
        <a:srcRect l="-1" r="1592"/>
        <a:stretch/>
      </xdr:blipFill>
      <xdr:spPr>
        <a:xfrm>
          <a:off x="330995" y="3038476"/>
          <a:ext cx="4736569" cy="5004859"/>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4" name="Afbeelding 3">
          <a:extLst>
            <a:ext uri="{FF2B5EF4-FFF2-40B4-BE49-F238E27FC236}">
              <a16:creationId xmlns:a16="http://schemas.microsoft.com/office/drawing/2014/main" id="{716B5281-710E-4757-933A-0B6CFF61AEE8}"/>
            </a:ext>
          </a:extLst>
        </xdr:cNvPr>
        <xdr:cNvPicPr>
          <a:picLocks noChangeAspect="1"/>
        </xdr:cNvPicPr>
      </xdr:nvPicPr>
      <xdr:blipFill rotWithShape="1">
        <a:blip xmlns:r="http://schemas.openxmlformats.org/officeDocument/2006/relationships" r:embed="rId3"/>
        <a:srcRect l="1" t="7675" r="48419" b="72225"/>
        <a:stretch/>
      </xdr:blipFill>
      <xdr:spPr>
        <a:xfrm>
          <a:off x="0" y="0"/>
          <a:ext cx="4739216" cy="866084"/>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5" name="Afbeelding 4">
          <a:hlinkClick xmlns:r="http://schemas.openxmlformats.org/officeDocument/2006/relationships" r:id="rId4"/>
          <a:extLst>
            <a:ext uri="{FF2B5EF4-FFF2-40B4-BE49-F238E27FC236}">
              <a16:creationId xmlns:a16="http://schemas.microsoft.com/office/drawing/2014/main" id="{3DB0E392-F488-43BB-A805-02F42FAEFCBE}"/>
            </a:ext>
          </a:extLst>
        </xdr:cNvPr>
        <xdr:cNvPicPr>
          <a:picLocks noChangeAspect="1"/>
        </xdr:cNvPicPr>
      </xdr:nvPicPr>
      <xdr:blipFill>
        <a:blip xmlns:r="http://schemas.openxmlformats.org/officeDocument/2006/relationships" r:embed="rId5"/>
        <a:stretch>
          <a:fillRect/>
        </a:stretch>
      </xdr:blipFill>
      <xdr:spPr>
        <a:xfrm>
          <a:off x="15261431" y="154782"/>
          <a:ext cx="2752380" cy="692858"/>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6" name="Afbeelding 5">
          <a:hlinkClick xmlns:r="http://schemas.openxmlformats.org/officeDocument/2006/relationships" r:id="rId6"/>
          <a:extLst>
            <a:ext uri="{FF2B5EF4-FFF2-40B4-BE49-F238E27FC236}">
              <a16:creationId xmlns:a16="http://schemas.microsoft.com/office/drawing/2014/main" id="{A7D9322E-9EF8-4A16-AFE2-6536FAFAFCD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24791" y="202406"/>
          <a:ext cx="2697956" cy="49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7" name="Afbeelding 6">
          <a:hlinkClick xmlns:r="http://schemas.openxmlformats.org/officeDocument/2006/relationships" r:id="rId8"/>
          <a:extLst>
            <a:ext uri="{FF2B5EF4-FFF2-40B4-BE49-F238E27FC236}">
              <a16:creationId xmlns:a16="http://schemas.microsoft.com/office/drawing/2014/main" id="{4655D772-8A4E-4644-B44A-C0105C48292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925427" y="202406"/>
          <a:ext cx="2171700" cy="507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8" name="Afbeelding 7">
          <a:hlinkClick xmlns:r="http://schemas.openxmlformats.org/officeDocument/2006/relationships" r:id="rId10"/>
          <a:extLst>
            <a:ext uri="{FF2B5EF4-FFF2-40B4-BE49-F238E27FC236}">
              <a16:creationId xmlns:a16="http://schemas.microsoft.com/office/drawing/2014/main" id="{3252CA7E-2A36-4CB5-A94F-1CC561CF0B3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779916" y="202410"/>
          <a:ext cx="1914525" cy="507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9" name="Afbeelding 8">
          <a:hlinkClick xmlns:r="http://schemas.openxmlformats.org/officeDocument/2006/relationships" r:id="rId12"/>
          <a:extLst>
            <a:ext uri="{FF2B5EF4-FFF2-40B4-BE49-F238E27FC236}">
              <a16:creationId xmlns:a16="http://schemas.microsoft.com/office/drawing/2014/main" id="{D532231C-6FCD-4947-8BDB-B4B9F805D4B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10212" y="202406"/>
          <a:ext cx="2050256" cy="488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10" name="Pijl: omlaag 9">
          <a:extLst>
            <a:ext uri="{FF2B5EF4-FFF2-40B4-BE49-F238E27FC236}">
              <a16:creationId xmlns:a16="http://schemas.microsoft.com/office/drawing/2014/main" id="{B0F7AE84-AC99-4057-A9D2-4CA207139C5A}"/>
            </a:ext>
          </a:extLst>
        </xdr:cNvPr>
        <xdr:cNvSpPr/>
      </xdr:nvSpPr>
      <xdr:spPr>
        <a:xfrm>
          <a:off x="14639925" y="5334000"/>
          <a:ext cx="1176334" cy="773905"/>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136208</xdr:colOff>
      <xdr:row>13</xdr:row>
      <xdr:rowOff>3708</xdr:rowOff>
    </xdr:from>
    <xdr:to>
      <xdr:col>6</xdr:col>
      <xdr:colOff>720724</xdr:colOff>
      <xdr:row>35</xdr:row>
      <xdr:rowOff>169558</xdr:rowOff>
    </xdr:to>
    <xdr:pic>
      <xdr:nvPicPr>
        <xdr:cNvPr id="11" name="Afbeelding 10">
          <a:extLst>
            <a:ext uri="{FF2B5EF4-FFF2-40B4-BE49-F238E27FC236}">
              <a16:creationId xmlns:a16="http://schemas.microsoft.com/office/drawing/2014/main" id="{62D7BACB-1E8B-4366-AFE8-63449108FEA9}"/>
            </a:ext>
          </a:extLst>
        </xdr:cNvPr>
        <xdr:cNvPicPr>
          <a:picLocks noChangeAspect="1"/>
        </xdr:cNvPicPr>
      </xdr:nvPicPr>
      <xdr:blipFill>
        <a:blip xmlns:r="http://schemas.openxmlformats.org/officeDocument/2006/relationships" r:embed="rId1"/>
        <a:srcRect t="3195" b="3195"/>
        <a:stretch/>
      </xdr:blipFill>
      <xdr:spPr>
        <a:xfrm>
          <a:off x="338614" y="3015989"/>
          <a:ext cx="4638198" cy="4853738"/>
        </a:xfrm>
        <a:prstGeom prst="rect">
          <a:avLst/>
        </a:prstGeom>
      </xdr:spPr>
    </xdr:pic>
    <xdr:clientData/>
  </xdr:twoCellAnchor>
  <xdr:twoCellAnchor editAs="oneCell">
    <xdr:from>
      <xdr:col>1</xdr:col>
      <xdr:colOff>100014</xdr:colOff>
      <xdr:row>6</xdr:row>
      <xdr:rowOff>93666</xdr:rowOff>
    </xdr:from>
    <xdr:to>
      <xdr:col>5</xdr:col>
      <xdr:colOff>910475</xdr:colOff>
      <xdr:row>12</xdr:row>
      <xdr:rowOff>131057</xdr:rowOff>
    </xdr:to>
    <xdr:pic>
      <xdr:nvPicPr>
        <xdr:cNvPr id="25" name="Afbeelding 24">
          <a:extLst>
            <a:ext uri="{FF2B5EF4-FFF2-40B4-BE49-F238E27FC236}">
              <a16:creationId xmlns:a16="http://schemas.microsoft.com/office/drawing/2014/main" id="{5F32E5E6-B5BE-4BCA-AAE8-2A2BAB0379DB}"/>
            </a:ext>
          </a:extLst>
        </xdr:cNvPr>
        <xdr:cNvPicPr>
          <a:picLocks noChangeAspect="1"/>
        </xdr:cNvPicPr>
      </xdr:nvPicPr>
      <xdr:blipFill>
        <a:blip xmlns:r="http://schemas.openxmlformats.org/officeDocument/2006/relationships" r:embed="rId2"/>
        <a:stretch>
          <a:fillRect/>
        </a:stretch>
      </xdr:blipFill>
      <xdr:spPr>
        <a:xfrm>
          <a:off x="302420" y="1593854"/>
          <a:ext cx="3902911" cy="1462966"/>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14" name="Afbeelding 13">
          <a:extLst>
            <a:ext uri="{FF2B5EF4-FFF2-40B4-BE49-F238E27FC236}">
              <a16:creationId xmlns:a16="http://schemas.microsoft.com/office/drawing/2014/main" id="{C5113BD6-B69E-47E4-937A-EAC217A97523}"/>
            </a:ext>
          </a:extLst>
        </xdr:cNvPr>
        <xdr:cNvPicPr>
          <a:picLocks noChangeAspect="1"/>
        </xdr:cNvPicPr>
      </xdr:nvPicPr>
      <xdr:blipFill rotWithShape="1">
        <a:blip xmlns:r="http://schemas.openxmlformats.org/officeDocument/2006/relationships" r:embed="rId3"/>
        <a:srcRect l="1" t="7675" r="48419" b="72225"/>
        <a:stretch/>
      </xdr:blipFill>
      <xdr:spPr>
        <a:xfrm>
          <a:off x="0" y="0"/>
          <a:ext cx="4753504" cy="858940"/>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15" name="Afbeelding 14">
          <a:hlinkClick xmlns:r="http://schemas.openxmlformats.org/officeDocument/2006/relationships" r:id="rId4"/>
          <a:extLst>
            <a:ext uri="{FF2B5EF4-FFF2-40B4-BE49-F238E27FC236}">
              <a16:creationId xmlns:a16="http://schemas.microsoft.com/office/drawing/2014/main" id="{C170B646-0DE7-4A8B-81DC-8BF4351C41D0}"/>
            </a:ext>
          </a:extLst>
        </xdr:cNvPr>
        <xdr:cNvPicPr>
          <a:picLocks noChangeAspect="1"/>
        </xdr:cNvPicPr>
      </xdr:nvPicPr>
      <xdr:blipFill>
        <a:blip xmlns:r="http://schemas.openxmlformats.org/officeDocument/2006/relationships" r:embed="rId5"/>
        <a:stretch>
          <a:fillRect/>
        </a:stretch>
      </xdr:blipFill>
      <xdr:spPr>
        <a:xfrm>
          <a:off x="15313819" y="154782"/>
          <a:ext cx="2761905" cy="685714"/>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16" name="Afbeelding 15">
          <a:hlinkClick xmlns:r="http://schemas.openxmlformats.org/officeDocument/2006/relationships" r:id="rId6"/>
          <a:extLst>
            <a:ext uri="{FF2B5EF4-FFF2-40B4-BE49-F238E27FC236}">
              <a16:creationId xmlns:a16="http://schemas.microsoft.com/office/drawing/2014/main" id="{F1AD7D3D-3392-45F8-970E-7A22C45A009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48604" y="202406"/>
          <a:ext cx="2707481" cy="490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17" name="Afbeelding 16">
          <a:hlinkClick xmlns:r="http://schemas.openxmlformats.org/officeDocument/2006/relationships" r:id="rId8"/>
          <a:extLst>
            <a:ext uri="{FF2B5EF4-FFF2-40B4-BE49-F238E27FC236}">
              <a16:creationId xmlns:a16="http://schemas.microsoft.com/office/drawing/2014/main" id="{1E42C2E9-14E4-46ED-B07A-A6FCF15C93F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968290" y="202406"/>
          <a:ext cx="2181225"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18" name="Afbeelding 17">
          <a:hlinkClick xmlns:r="http://schemas.openxmlformats.org/officeDocument/2006/relationships" r:id="rId10"/>
          <a:extLst>
            <a:ext uri="{FF2B5EF4-FFF2-40B4-BE49-F238E27FC236}">
              <a16:creationId xmlns:a16="http://schemas.microsoft.com/office/drawing/2014/main" id="{8088EB24-C0B9-4353-AE92-42A3A3DD049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813254" y="202410"/>
          <a:ext cx="1924050"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19" name="Afbeelding 18">
          <a:hlinkClick xmlns:r="http://schemas.openxmlformats.org/officeDocument/2006/relationships" r:id="rId12"/>
          <a:extLst>
            <a:ext uri="{FF2B5EF4-FFF2-40B4-BE49-F238E27FC236}">
              <a16:creationId xmlns:a16="http://schemas.microsoft.com/office/drawing/2014/main" id="{4CE2C448-37B2-45DA-A2A5-43C6C92852D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6881" y="202406"/>
          <a:ext cx="2057400" cy="481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4" name="Pijl: omlaag 3">
          <a:extLst>
            <a:ext uri="{FF2B5EF4-FFF2-40B4-BE49-F238E27FC236}">
              <a16:creationId xmlns:a16="http://schemas.microsoft.com/office/drawing/2014/main" id="{4876ACC7-250A-4621-AB11-60A4B918D698}"/>
            </a:ext>
          </a:extLst>
        </xdr:cNvPr>
        <xdr:cNvSpPr/>
      </xdr:nvSpPr>
      <xdr:spPr>
        <a:xfrm>
          <a:off x="14692313" y="5286375"/>
          <a:ext cx="1176334" cy="769143"/>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100014</xdr:colOff>
      <xdr:row>6</xdr:row>
      <xdr:rowOff>93667</xdr:rowOff>
    </xdr:from>
    <xdr:to>
      <xdr:col>5</xdr:col>
      <xdr:colOff>910475</xdr:colOff>
      <xdr:row>12</xdr:row>
      <xdr:rowOff>133439</xdr:rowOff>
    </xdr:to>
    <xdr:pic>
      <xdr:nvPicPr>
        <xdr:cNvPr id="33" name="Afbeelding 32">
          <a:extLst>
            <a:ext uri="{FF2B5EF4-FFF2-40B4-BE49-F238E27FC236}">
              <a16:creationId xmlns:a16="http://schemas.microsoft.com/office/drawing/2014/main" id="{5D5B1AB0-95D3-4505-BD8A-08A01CD14EAB}"/>
            </a:ext>
          </a:extLst>
        </xdr:cNvPr>
        <xdr:cNvPicPr>
          <a:picLocks noChangeAspect="1"/>
        </xdr:cNvPicPr>
      </xdr:nvPicPr>
      <xdr:blipFill>
        <a:blip xmlns:r="http://schemas.openxmlformats.org/officeDocument/2006/relationships" r:embed="rId1"/>
        <a:stretch>
          <a:fillRect/>
        </a:stretch>
      </xdr:blipFill>
      <xdr:spPr>
        <a:xfrm>
          <a:off x="302420" y="1593855"/>
          <a:ext cx="3902911" cy="1462966"/>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11" name="Afbeelding 10">
          <a:extLst>
            <a:ext uri="{FF2B5EF4-FFF2-40B4-BE49-F238E27FC236}">
              <a16:creationId xmlns:a16="http://schemas.microsoft.com/office/drawing/2014/main" id="{F5D78122-28C9-4031-A705-C5E446F43DD2}"/>
            </a:ext>
          </a:extLst>
        </xdr:cNvPr>
        <xdr:cNvPicPr>
          <a:picLocks noChangeAspect="1"/>
        </xdr:cNvPicPr>
      </xdr:nvPicPr>
      <xdr:blipFill rotWithShape="1">
        <a:blip xmlns:r="http://schemas.openxmlformats.org/officeDocument/2006/relationships" r:embed="rId2"/>
        <a:srcRect l="1" t="7675" r="48419" b="72225"/>
        <a:stretch/>
      </xdr:blipFill>
      <xdr:spPr>
        <a:xfrm>
          <a:off x="0" y="0"/>
          <a:ext cx="4753504" cy="858940"/>
        </a:xfrm>
        <a:prstGeom prst="rect">
          <a:avLst/>
        </a:prstGeom>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3" name="Pijl: omlaag 2">
          <a:extLst>
            <a:ext uri="{FF2B5EF4-FFF2-40B4-BE49-F238E27FC236}">
              <a16:creationId xmlns:a16="http://schemas.microsoft.com/office/drawing/2014/main" id="{5198B5FF-7BCE-4C7C-82B0-8D995F014E39}"/>
            </a:ext>
          </a:extLst>
        </xdr:cNvPr>
        <xdr:cNvSpPr/>
      </xdr:nvSpPr>
      <xdr:spPr>
        <a:xfrm>
          <a:off x="14692313" y="5286375"/>
          <a:ext cx="1176334" cy="769143"/>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twoCellAnchor editAs="oneCell">
    <xdr:from>
      <xdr:col>2</xdr:col>
      <xdr:colOff>35718</xdr:colOff>
      <xdr:row>12</xdr:row>
      <xdr:rowOff>86842</xdr:rowOff>
    </xdr:from>
    <xdr:to>
      <xdr:col>6</xdr:col>
      <xdr:colOff>54566</xdr:colOff>
      <xdr:row>35</xdr:row>
      <xdr:rowOff>92870</xdr:rowOff>
    </xdr:to>
    <xdr:pic>
      <xdr:nvPicPr>
        <xdr:cNvPr id="9" name="Afbeelding 8">
          <a:extLst>
            <a:ext uri="{FF2B5EF4-FFF2-40B4-BE49-F238E27FC236}">
              <a16:creationId xmlns:a16="http://schemas.microsoft.com/office/drawing/2014/main" id="{E5A941D9-F8FA-85FA-6330-9BC27FC65944}"/>
            </a:ext>
          </a:extLst>
        </xdr:cNvPr>
        <xdr:cNvPicPr>
          <a:picLocks noChangeAspect="1"/>
        </xdr:cNvPicPr>
      </xdr:nvPicPr>
      <xdr:blipFill>
        <a:blip xmlns:r="http://schemas.openxmlformats.org/officeDocument/2006/relationships" r:embed="rId3"/>
        <a:stretch>
          <a:fillRect/>
        </a:stretch>
      </xdr:blipFill>
      <xdr:spPr>
        <a:xfrm>
          <a:off x="440531" y="2872905"/>
          <a:ext cx="3873298" cy="4925690"/>
        </a:xfrm>
        <a:prstGeom prst="rect">
          <a:avLst/>
        </a:prstGeom>
      </xdr:spPr>
    </xdr:pic>
    <xdr:clientData/>
  </xdr:twoCellAnchor>
  <xdr:twoCellAnchor editAs="oneCell">
    <xdr:from>
      <xdr:col>15</xdr:col>
      <xdr:colOff>619126</xdr:colOff>
      <xdr:row>0</xdr:row>
      <xdr:rowOff>154786</xdr:rowOff>
    </xdr:from>
    <xdr:to>
      <xdr:col>17</xdr:col>
      <xdr:colOff>952156</xdr:colOff>
      <xdr:row>3</xdr:row>
      <xdr:rowOff>168194</xdr:rowOff>
    </xdr:to>
    <xdr:pic>
      <xdr:nvPicPr>
        <xdr:cNvPr id="15" name="Afbeelding 14">
          <a:hlinkClick xmlns:r="http://schemas.openxmlformats.org/officeDocument/2006/relationships" r:id="rId4"/>
          <a:extLst>
            <a:ext uri="{FF2B5EF4-FFF2-40B4-BE49-F238E27FC236}">
              <a16:creationId xmlns:a16="http://schemas.microsoft.com/office/drawing/2014/main" id="{8F29789A-8F6D-44BD-96CC-D032BD1D72C3}"/>
            </a:ext>
          </a:extLst>
        </xdr:cNvPr>
        <xdr:cNvPicPr>
          <a:picLocks noChangeAspect="1"/>
        </xdr:cNvPicPr>
      </xdr:nvPicPr>
      <xdr:blipFill>
        <a:blip xmlns:r="http://schemas.openxmlformats.org/officeDocument/2006/relationships" r:embed="rId5"/>
        <a:stretch>
          <a:fillRect/>
        </a:stretch>
      </xdr:blipFill>
      <xdr:spPr>
        <a:xfrm>
          <a:off x="15311439" y="154786"/>
          <a:ext cx="2761905" cy="688889"/>
        </a:xfrm>
        <a:prstGeom prst="rect">
          <a:avLst/>
        </a:prstGeom>
      </xdr:spPr>
    </xdr:pic>
    <xdr:clientData/>
  </xdr:twoCellAnchor>
  <xdr:twoCellAnchor editAs="oneCell">
    <xdr:from>
      <xdr:col>9</xdr:col>
      <xdr:colOff>440536</xdr:colOff>
      <xdr:row>0</xdr:row>
      <xdr:rowOff>202410</xdr:rowOff>
    </xdr:from>
    <xdr:to>
      <xdr:col>11</xdr:col>
      <xdr:colOff>719142</xdr:colOff>
      <xdr:row>3</xdr:row>
      <xdr:rowOff>14292</xdr:rowOff>
    </xdr:to>
    <xdr:pic>
      <xdr:nvPicPr>
        <xdr:cNvPr id="16" name="Afbeelding 15">
          <a:hlinkClick xmlns:r="http://schemas.openxmlformats.org/officeDocument/2006/relationships" r:id="rId6"/>
          <a:extLst>
            <a:ext uri="{FF2B5EF4-FFF2-40B4-BE49-F238E27FC236}">
              <a16:creationId xmlns:a16="http://schemas.microsoft.com/office/drawing/2014/main" id="{C9C6E1A1-7888-49FC-A14A-001D4012C9D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46224" y="202410"/>
          <a:ext cx="2707481" cy="487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702472</xdr:colOff>
      <xdr:row>0</xdr:row>
      <xdr:rowOff>202410</xdr:rowOff>
    </xdr:from>
    <xdr:to>
      <xdr:col>15</xdr:col>
      <xdr:colOff>454822</xdr:colOff>
      <xdr:row>3</xdr:row>
      <xdr:rowOff>33342</xdr:rowOff>
    </xdr:to>
    <xdr:pic>
      <xdr:nvPicPr>
        <xdr:cNvPr id="17" name="Afbeelding 16">
          <a:hlinkClick xmlns:r="http://schemas.openxmlformats.org/officeDocument/2006/relationships" r:id="rId8"/>
          <a:extLst>
            <a:ext uri="{FF2B5EF4-FFF2-40B4-BE49-F238E27FC236}">
              <a16:creationId xmlns:a16="http://schemas.microsoft.com/office/drawing/2014/main" id="{F8EB1211-3D2C-4CBC-9C5C-C52EF734443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965910" y="202410"/>
          <a:ext cx="2181225" cy="503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976311</xdr:colOff>
      <xdr:row>0</xdr:row>
      <xdr:rowOff>202414</xdr:rowOff>
    </xdr:from>
    <xdr:to>
      <xdr:col>13</xdr:col>
      <xdr:colOff>474661</xdr:colOff>
      <xdr:row>3</xdr:row>
      <xdr:rowOff>33346</xdr:rowOff>
    </xdr:to>
    <xdr:pic>
      <xdr:nvPicPr>
        <xdr:cNvPr id="18" name="Afbeelding 17">
          <a:hlinkClick xmlns:r="http://schemas.openxmlformats.org/officeDocument/2006/relationships" r:id="rId10"/>
          <a:extLst>
            <a:ext uri="{FF2B5EF4-FFF2-40B4-BE49-F238E27FC236}">
              <a16:creationId xmlns:a16="http://schemas.microsoft.com/office/drawing/2014/main" id="{17FB83DA-5C80-41E2-8105-53967F59E8B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810874" y="202414"/>
          <a:ext cx="1924050" cy="503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297657</xdr:colOff>
      <xdr:row>0</xdr:row>
      <xdr:rowOff>202410</xdr:rowOff>
    </xdr:from>
    <xdr:to>
      <xdr:col>9</xdr:col>
      <xdr:colOff>185738</xdr:colOff>
      <xdr:row>3</xdr:row>
      <xdr:rowOff>14292</xdr:rowOff>
    </xdr:to>
    <xdr:pic>
      <xdr:nvPicPr>
        <xdr:cNvPr id="19" name="Afbeelding 18">
          <a:hlinkClick xmlns:r="http://schemas.openxmlformats.org/officeDocument/2006/relationships" r:id="rId12"/>
          <a:extLst>
            <a:ext uri="{FF2B5EF4-FFF2-40B4-BE49-F238E27FC236}">
              <a16:creationId xmlns:a16="http://schemas.microsoft.com/office/drawing/2014/main" id="{15C36C68-775B-4727-BECC-2D0C38F3E0D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4501" y="202410"/>
          <a:ext cx="2060575" cy="484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148114</xdr:colOff>
      <xdr:row>13</xdr:row>
      <xdr:rowOff>15608</xdr:rowOff>
    </xdr:from>
    <xdr:to>
      <xdr:col>6</xdr:col>
      <xdr:colOff>646934</xdr:colOff>
      <xdr:row>35</xdr:row>
      <xdr:rowOff>95250</xdr:rowOff>
    </xdr:to>
    <xdr:pic>
      <xdr:nvPicPr>
        <xdr:cNvPr id="37" name="Afbeelding 36">
          <a:extLst>
            <a:ext uri="{FF2B5EF4-FFF2-40B4-BE49-F238E27FC236}">
              <a16:creationId xmlns:a16="http://schemas.microsoft.com/office/drawing/2014/main" id="{525EFDCD-4B3C-467F-B6AA-6727E3C74666}"/>
            </a:ext>
          </a:extLst>
        </xdr:cNvPr>
        <xdr:cNvPicPr>
          <a:picLocks noChangeAspect="1"/>
        </xdr:cNvPicPr>
      </xdr:nvPicPr>
      <xdr:blipFill>
        <a:blip xmlns:r="http://schemas.openxmlformats.org/officeDocument/2006/relationships" r:embed="rId1"/>
        <a:srcRect t="3195" b="3195"/>
        <a:stretch/>
      </xdr:blipFill>
      <xdr:spPr>
        <a:xfrm>
          <a:off x="350520" y="3027889"/>
          <a:ext cx="4558852" cy="4770705"/>
        </a:xfrm>
        <a:prstGeom prst="rect">
          <a:avLst/>
        </a:prstGeom>
      </xdr:spPr>
    </xdr:pic>
    <xdr:clientData/>
  </xdr:twoCellAnchor>
  <xdr:twoCellAnchor editAs="oneCell">
    <xdr:from>
      <xdr:col>1</xdr:col>
      <xdr:colOff>147638</xdr:colOff>
      <xdr:row>6</xdr:row>
      <xdr:rowOff>105567</xdr:rowOff>
    </xdr:from>
    <xdr:to>
      <xdr:col>5</xdr:col>
      <xdr:colOff>954924</xdr:colOff>
      <xdr:row>12</xdr:row>
      <xdr:rowOff>149308</xdr:rowOff>
    </xdr:to>
    <xdr:pic>
      <xdr:nvPicPr>
        <xdr:cNvPr id="38" name="Afbeelding 37">
          <a:extLst>
            <a:ext uri="{FF2B5EF4-FFF2-40B4-BE49-F238E27FC236}">
              <a16:creationId xmlns:a16="http://schemas.microsoft.com/office/drawing/2014/main" id="{D44EFCED-36FC-47D3-9A8C-ED5D38D0A6F8}"/>
            </a:ext>
          </a:extLst>
        </xdr:cNvPr>
        <xdr:cNvPicPr>
          <a:picLocks noChangeAspect="1"/>
        </xdr:cNvPicPr>
      </xdr:nvPicPr>
      <xdr:blipFill>
        <a:blip xmlns:r="http://schemas.openxmlformats.org/officeDocument/2006/relationships" r:embed="rId2"/>
        <a:stretch>
          <a:fillRect/>
        </a:stretch>
      </xdr:blipFill>
      <xdr:spPr>
        <a:xfrm>
          <a:off x="361951" y="1605755"/>
          <a:ext cx="3902911" cy="1462966"/>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13" name="Afbeelding 12">
          <a:extLst>
            <a:ext uri="{FF2B5EF4-FFF2-40B4-BE49-F238E27FC236}">
              <a16:creationId xmlns:a16="http://schemas.microsoft.com/office/drawing/2014/main" id="{4CB77901-3220-43CC-B352-A69D393313A7}"/>
            </a:ext>
          </a:extLst>
        </xdr:cNvPr>
        <xdr:cNvPicPr>
          <a:picLocks noChangeAspect="1"/>
        </xdr:cNvPicPr>
      </xdr:nvPicPr>
      <xdr:blipFill rotWithShape="1">
        <a:blip xmlns:r="http://schemas.openxmlformats.org/officeDocument/2006/relationships" r:embed="rId3"/>
        <a:srcRect l="1" t="7675" r="48419" b="72225"/>
        <a:stretch/>
      </xdr:blipFill>
      <xdr:spPr>
        <a:xfrm>
          <a:off x="0" y="0"/>
          <a:ext cx="4753504" cy="858940"/>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14" name="Afbeelding 13">
          <a:hlinkClick xmlns:r="http://schemas.openxmlformats.org/officeDocument/2006/relationships" r:id="rId4"/>
          <a:extLst>
            <a:ext uri="{FF2B5EF4-FFF2-40B4-BE49-F238E27FC236}">
              <a16:creationId xmlns:a16="http://schemas.microsoft.com/office/drawing/2014/main" id="{518588F0-61EC-483A-84F9-FBDD8ED48B95}"/>
            </a:ext>
          </a:extLst>
        </xdr:cNvPr>
        <xdr:cNvPicPr>
          <a:picLocks noChangeAspect="1"/>
        </xdr:cNvPicPr>
      </xdr:nvPicPr>
      <xdr:blipFill>
        <a:blip xmlns:r="http://schemas.openxmlformats.org/officeDocument/2006/relationships" r:embed="rId5"/>
        <a:stretch>
          <a:fillRect/>
        </a:stretch>
      </xdr:blipFill>
      <xdr:spPr>
        <a:xfrm>
          <a:off x="15313819" y="154782"/>
          <a:ext cx="2761905" cy="685714"/>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15" name="Afbeelding 14">
          <a:hlinkClick xmlns:r="http://schemas.openxmlformats.org/officeDocument/2006/relationships" r:id="rId6"/>
          <a:extLst>
            <a:ext uri="{FF2B5EF4-FFF2-40B4-BE49-F238E27FC236}">
              <a16:creationId xmlns:a16="http://schemas.microsoft.com/office/drawing/2014/main" id="{789E93D8-B5E5-4A7C-B384-9BE69792C39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48604" y="202406"/>
          <a:ext cx="2707481" cy="490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16" name="Afbeelding 15">
          <a:hlinkClick xmlns:r="http://schemas.openxmlformats.org/officeDocument/2006/relationships" r:id="rId8"/>
          <a:extLst>
            <a:ext uri="{FF2B5EF4-FFF2-40B4-BE49-F238E27FC236}">
              <a16:creationId xmlns:a16="http://schemas.microsoft.com/office/drawing/2014/main" id="{82189CA4-5BE1-4B23-9A41-8B92FA012C5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968290" y="202406"/>
          <a:ext cx="2181225"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17" name="Afbeelding 16">
          <a:hlinkClick xmlns:r="http://schemas.openxmlformats.org/officeDocument/2006/relationships" r:id="rId10"/>
          <a:extLst>
            <a:ext uri="{FF2B5EF4-FFF2-40B4-BE49-F238E27FC236}">
              <a16:creationId xmlns:a16="http://schemas.microsoft.com/office/drawing/2014/main" id="{3F207A1D-D227-46F0-9394-BDC93B8398F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813254" y="202410"/>
          <a:ext cx="1924050"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18" name="Afbeelding 17">
          <a:hlinkClick xmlns:r="http://schemas.openxmlformats.org/officeDocument/2006/relationships" r:id="rId12"/>
          <a:extLst>
            <a:ext uri="{FF2B5EF4-FFF2-40B4-BE49-F238E27FC236}">
              <a16:creationId xmlns:a16="http://schemas.microsoft.com/office/drawing/2014/main" id="{33BE8F10-7973-43D7-868D-71C82A473A44}"/>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6881" y="202406"/>
          <a:ext cx="2057400" cy="481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10" name="Pijl: omlaag 9">
          <a:extLst>
            <a:ext uri="{FF2B5EF4-FFF2-40B4-BE49-F238E27FC236}">
              <a16:creationId xmlns:a16="http://schemas.microsoft.com/office/drawing/2014/main" id="{1CFCC6A4-CE2E-4A7B-BEF9-2389A7AE0242}"/>
            </a:ext>
          </a:extLst>
        </xdr:cNvPr>
        <xdr:cNvSpPr/>
      </xdr:nvSpPr>
      <xdr:spPr>
        <a:xfrm>
          <a:off x="14692313" y="5286375"/>
          <a:ext cx="1176334" cy="769143"/>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136208</xdr:colOff>
      <xdr:row>13</xdr:row>
      <xdr:rowOff>3702</xdr:rowOff>
    </xdr:from>
    <xdr:to>
      <xdr:col>6</xdr:col>
      <xdr:colOff>646112</xdr:colOff>
      <xdr:row>35</xdr:row>
      <xdr:rowOff>91621</xdr:rowOff>
    </xdr:to>
    <xdr:pic>
      <xdr:nvPicPr>
        <xdr:cNvPr id="29" name="Afbeelding 28">
          <a:extLst>
            <a:ext uri="{FF2B5EF4-FFF2-40B4-BE49-F238E27FC236}">
              <a16:creationId xmlns:a16="http://schemas.microsoft.com/office/drawing/2014/main" id="{DFC9A8F8-532C-4921-B363-DAEE1C3EBF64}"/>
            </a:ext>
          </a:extLst>
        </xdr:cNvPr>
        <xdr:cNvPicPr>
          <a:picLocks noChangeAspect="1"/>
        </xdr:cNvPicPr>
      </xdr:nvPicPr>
      <xdr:blipFill>
        <a:blip xmlns:r="http://schemas.openxmlformats.org/officeDocument/2006/relationships" r:embed="rId1"/>
        <a:srcRect l="3484" r="3484"/>
        <a:stretch/>
      </xdr:blipFill>
      <xdr:spPr>
        <a:xfrm>
          <a:off x="338614" y="3015983"/>
          <a:ext cx="4566761" cy="4778982"/>
        </a:xfrm>
        <a:prstGeom prst="rect">
          <a:avLst/>
        </a:prstGeom>
      </xdr:spPr>
    </xdr:pic>
    <xdr:clientData/>
  </xdr:twoCellAnchor>
  <xdr:twoCellAnchor editAs="oneCell">
    <xdr:from>
      <xdr:col>1</xdr:col>
      <xdr:colOff>100014</xdr:colOff>
      <xdr:row>6</xdr:row>
      <xdr:rowOff>93660</xdr:rowOff>
    </xdr:from>
    <xdr:to>
      <xdr:col>5</xdr:col>
      <xdr:colOff>910475</xdr:colOff>
      <xdr:row>12</xdr:row>
      <xdr:rowOff>131051</xdr:rowOff>
    </xdr:to>
    <xdr:pic>
      <xdr:nvPicPr>
        <xdr:cNvPr id="30" name="Afbeelding 29">
          <a:extLst>
            <a:ext uri="{FF2B5EF4-FFF2-40B4-BE49-F238E27FC236}">
              <a16:creationId xmlns:a16="http://schemas.microsoft.com/office/drawing/2014/main" id="{B904745F-646B-42B2-A026-0F96F3568CE6}"/>
            </a:ext>
          </a:extLst>
        </xdr:cNvPr>
        <xdr:cNvPicPr>
          <a:picLocks noChangeAspect="1"/>
        </xdr:cNvPicPr>
      </xdr:nvPicPr>
      <xdr:blipFill>
        <a:blip xmlns:r="http://schemas.openxmlformats.org/officeDocument/2006/relationships" r:embed="rId2"/>
        <a:stretch>
          <a:fillRect/>
        </a:stretch>
      </xdr:blipFill>
      <xdr:spPr>
        <a:xfrm>
          <a:off x="314327" y="1593848"/>
          <a:ext cx="3902911" cy="1462966"/>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11" name="Afbeelding 10">
          <a:extLst>
            <a:ext uri="{FF2B5EF4-FFF2-40B4-BE49-F238E27FC236}">
              <a16:creationId xmlns:a16="http://schemas.microsoft.com/office/drawing/2014/main" id="{BA3B6B57-DFD2-43D7-93B1-7A4532640F26}"/>
            </a:ext>
          </a:extLst>
        </xdr:cNvPr>
        <xdr:cNvPicPr>
          <a:picLocks noChangeAspect="1"/>
        </xdr:cNvPicPr>
      </xdr:nvPicPr>
      <xdr:blipFill rotWithShape="1">
        <a:blip xmlns:r="http://schemas.openxmlformats.org/officeDocument/2006/relationships" r:embed="rId3"/>
        <a:srcRect l="1" t="7675" r="48419" b="72225"/>
        <a:stretch/>
      </xdr:blipFill>
      <xdr:spPr>
        <a:xfrm>
          <a:off x="0" y="0"/>
          <a:ext cx="4753504" cy="858940"/>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12" name="Afbeelding 11">
          <a:hlinkClick xmlns:r="http://schemas.openxmlformats.org/officeDocument/2006/relationships" r:id="rId4"/>
          <a:extLst>
            <a:ext uri="{FF2B5EF4-FFF2-40B4-BE49-F238E27FC236}">
              <a16:creationId xmlns:a16="http://schemas.microsoft.com/office/drawing/2014/main" id="{8177A557-A7E8-4206-92EB-E8AD0A06820F}"/>
            </a:ext>
          </a:extLst>
        </xdr:cNvPr>
        <xdr:cNvPicPr>
          <a:picLocks noChangeAspect="1"/>
        </xdr:cNvPicPr>
      </xdr:nvPicPr>
      <xdr:blipFill>
        <a:blip xmlns:r="http://schemas.openxmlformats.org/officeDocument/2006/relationships" r:embed="rId5"/>
        <a:stretch>
          <a:fillRect/>
        </a:stretch>
      </xdr:blipFill>
      <xdr:spPr>
        <a:xfrm>
          <a:off x="15313819" y="154782"/>
          <a:ext cx="2761905" cy="685714"/>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13" name="Afbeelding 12">
          <a:hlinkClick xmlns:r="http://schemas.openxmlformats.org/officeDocument/2006/relationships" r:id="rId6"/>
          <a:extLst>
            <a:ext uri="{FF2B5EF4-FFF2-40B4-BE49-F238E27FC236}">
              <a16:creationId xmlns:a16="http://schemas.microsoft.com/office/drawing/2014/main" id="{95D244E6-6133-4461-B12E-F65F37B0AD0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48604" y="202406"/>
          <a:ext cx="2707481" cy="490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14" name="Afbeelding 13">
          <a:hlinkClick xmlns:r="http://schemas.openxmlformats.org/officeDocument/2006/relationships" r:id="rId8"/>
          <a:extLst>
            <a:ext uri="{FF2B5EF4-FFF2-40B4-BE49-F238E27FC236}">
              <a16:creationId xmlns:a16="http://schemas.microsoft.com/office/drawing/2014/main" id="{EA429974-4C0A-43F2-93C2-5F4D83B3B1F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968290" y="202406"/>
          <a:ext cx="2181225"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15" name="Afbeelding 14">
          <a:hlinkClick xmlns:r="http://schemas.openxmlformats.org/officeDocument/2006/relationships" r:id="rId10"/>
          <a:extLst>
            <a:ext uri="{FF2B5EF4-FFF2-40B4-BE49-F238E27FC236}">
              <a16:creationId xmlns:a16="http://schemas.microsoft.com/office/drawing/2014/main" id="{38E0785B-9814-47E2-865B-6463E353EB2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813254" y="202410"/>
          <a:ext cx="1924050"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16" name="Afbeelding 15">
          <a:hlinkClick xmlns:r="http://schemas.openxmlformats.org/officeDocument/2006/relationships" r:id="rId12"/>
          <a:extLst>
            <a:ext uri="{FF2B5EF4-FFF2-40B4-BE49-F238E27FC236}">
              <a16:creationId xmlns:a16="http://schemas.microsoft.com/office/drawing/2014/main" id="{DE4F6751-56AC-4057-B6FB-D6872A95741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6881" y="202406"/>
          <a:ext cx="2057400" cy="481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4" name="Pijl: omlaag 3">
          <a:extLst>
            <a:ext uri="{FF2B5EF4-FFF2-40B4-BE49-F238E27FC236}">
              <a16:creationId xmlns:a16="http://schemas.microsoft.com/office/drawing/2014/main" id="{690AFB07-8B8E-4B4A-BDE8-1FCC22122369}"/>
            </a:ext>
          </a:extLst>
        </xdr:cNvPr>
        <xdr:cNvSpPr/>
      </xdr:nvSpPr>
      <xdr:spPr>
        <a:xfrm>
          <a:off x="14692313" y="5286375"/>
          <a:ext cx="1176334" cy="769143"/>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136208</xdr:colOff>
      <xdr:row>13</xdr:row>
      <xdr:rowOff>3706</xdr:rowOff>
    </xdr:from>
    <xdr:to>
      <xdr:col>6</xdr:col>
      <xdr:colOff>834177</xdr:colOff>
      <xdr:row>36</xdr:row>
      <xdr:rowOff>55565</xdr:rowOff>
    </xdr:to>
    <xdr:pic>
      <xdr:nvPicPr>
        <xdr:cNvPr id="25" name="Afbeelding 24">
          <a:extLst>
            <a:ext uri="{FF2B5EF4-FFF2-40B4-BE49-F238E27FC236}">
              <a16:creationId xmlns:a16="http://schemas.microsoft.com/office/drawing/2014/main" id="{B0BB7BD1-7006-455B-8C1A-B31B2FD391F1}"/>
            </a:ext>
          </a:extLst>
        </xdr:cNvPr>
        <xdr:cNvPicPr>
          <a:picLocks noChangeAspect="1"/>
        </xdr:cNvPicPr>
      </xdr:nvPicPr>
      <xdr:blipFill rotWithShape="1">
        <a:blip xmlns:r="http://schemas.openxmlformats.org/officeDocument/2006/relationships" r:embed="rId1"/>
        <a:srcRect l="-1" r="1592"/>
        <a:stretch/>
      </xdr:blipFill>
      <xdr:spPr>
        <a:xfrm>
          <a:off x="338614" y="3301737"/>
          <a:ext cx="4748476" cy="4969141"/>
        </a:xfrm>
        <a:prstGeom prst="rect">
          <a:avLst/>
        </a:prstGeom>
      </xdr:spPr>
    </xdr:pic>
    <xdr:clientData/>
  </xdr:twoCellAnchor>
  <xdr:twoCellAnchor editAs="oneCell">
    <xdr:from>
      <xdr:col>1</xdr:col>
      <xdr:colOff>100014</xdr:colOff>
      <xdr:row>6</xdr:row>
      <xdr:rowOff>93665</xdr:rowOff>
    </xdr:from>
    <xdr:to>
      <xdr:col>5</xdr:col>
      <xdr:colOff>910475</xdr:colOff>
      <xdr:row>12</xdr:row>
      <xdr:rowOff>131056</xdr:rowOff>
    </xdr:to>
    <xdr:pic>
      <xdr:nvPicPr>
        <xdr:cNvPr id="31" name="Afbeelding 30">
          <a:extLst>
            <a:ext uri="{FF2B5EF4-FFF2-40B4-BE49-F238E27FC236}">
              <a16:creationId xmlns:a16="http://schemas.microsoft.com/office/drawing/2014/main" id="{FF521356-8935-460F-ACDB-873D9707D8D9}"/>
            </a:ext>
          </a:extLst>
        </xdr:cNvPr>
        <xdr:cNvPicPr>
          <a:picLocks noChangeAspect="1"/>
        </xdr:cNvPicPr>
      </xdr:nvPicPr>
      <xdr:blipFill>
        <a:blip xmlns:r="http://schemas.openxmlformats.org/officeDocument/2006/relationships" r:embed="rId2"/>
        <a:stretch>
          <a:fillRect/>
        </a:stretch>
      </xdr:blipFill>
      <xdr:spPr>
        <a:xfrm>
          <a:off x="302420" y="1593853"/>
          <a:ext cx="3902911" cy="1462966"/>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11" name="Afbeelding 10">
          <a:extLst>
            <a:ext uri="{FF2B5EF4-FFF2-40B4-BE49-F238E27FC236}">
              <a16:creationId xmlns:a16="http://schemas.microsoft.com/office/drawing/2014/main" id="{C4F7F1B3-A151-4F65-B8DA-0663CE7F814B}"/>
            </a:ext>
          </a:extLst>
        </xdr:cNvPr>
        <xdr:cNvPicPr>
          <a:picLocks noChangeAspect="1"/>
        </xdr:cNvPicPr>
      </xdr:nvPicPr>
      <xdr:blipFill rotWithShape="1">
        <a:blip xmlns:r="http://schemas.openxmlformats.org/officeDocument/2006/relationships" r:embed="rId3"/>
        <a:srcRect l="1" t="7675" r="48419" b="72225"/>
        <a:stretch/>
      </xdr:blipFill>
      <xdr:spPr>
        <a:xfrm>
          <a:off x="0" y="0"/>
          <a:ext cx="4753504" cy="858940"/>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12" name="Afbeelding 11">
          <a:hlinkClick xmlns:r="http://schemas.openxmlformats.org/officeDocument/2006/relationships" r:id="rId4"/>
          <a:extLst>
            <a:ext uri="{FF2B5EF4-FFF2-40B4-BE49-F238E27FC236}">
              <a16:creationId xmlns:a16="http://schemas.microsoft.com/office/drawing/2014/main" id="{0BF9E4C0-D0BB-4A93-82FC-5E3DC796C1DC}"/>
            </a:ext>
          </a:extLst>
        </xdr:cNvPr>
        <xdr:cNvPicPr>
          <a:picLocks noChangeAspect="1"/>
        </xdr:cNvPicPr>
      </xdr:nvPicPr>
      <xdr:blipFill>
        <a:blip xmlns:r="http://schemas.openxmlformats.org/officeDocument/2006/relationships" r:embed="rId5"/>
        <a:stretch>
          <a:fillRect/>
        </a:stretch>
      </xdr:blipFill>
      <xdr:spPr>
        <a:xfrm>
          <a:off x="15313819" y="154782"/>
          <a:ext cx="2761905" cy="685714"/>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13" name="Afbeelding 12">
          <a:hlinkClick xmlns:r="http://schemas.openxmlformats.org/officeDocument/2006/relationships" r:id="rId6"/>
          <a:extLst>
            <a:ext uri="{FF2B5EF4-FFF2-40B4-BE49-F238E27FC236}">
              <a16:creationId xmlns:a16="http://schemas.microsoft.com/office/drawing/2014/main" id="{DD0C5F0C-F8E1-4713-B758-7AF587B2F9F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48604" y="202406"/>
          <a:ext cx="2707481" cy="490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14" name="Afbeelding 13">
          <a:hlinkClick xmlns:r="http://schemas.openxmlformats.org/officeDocument/2006/relationships" r:id="rId8"/>
          <a:extLst>
            <a:ext uri="{FF2B5EF4-FFF2-40B4-BE49-F238E27FC236}">
              <a16:creationId xmlns:a16="http://schemas.microsoft.com/office/drawing/2014/main" id="{C5846D71-63FD-4068-9464-84352F36209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968290" y="202406"/>
          <a:ext cx="2181225"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15" name="Afbeelding 14">
          <a:hlinkClick xmlns:r="http://schemas.openxmlformats.org/officeDocument/2006/relationships" r:id="rId10"/>
          <a:extLst>
            <a:ext uri="{FF2B5EF4-FFF2-40B4-BE49-F238E27FC236}">
              <a16:creationId xmlns:a16="http://schemas.microsoft.com/office/drawing/2014/main" id="{1C3BB755-4F4A-4B1D-8B3A-61AEBAAA0E5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813254" y="202410"/>
          <a:ext cx="1924050"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16" name="Afbeelding 15">
          <a:hlinkClick xmlns:r="http://schemas.openxmlformats.org/officeDocument/2006/relationships" r:id="rId12"/>
          <a:extLst>
            <a:ext uri="{FF2B5EF4-FFF2-40B4-BE49-F238E27FC236}">
              <a16:creationId xmlns:a16="http://schemas.microsoft.com/office/drawing/2014/main" id="{F8D62735-0D3D-47BA-8EEC-005EFA4F08D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6881" y="202406"/>
          <a:ext cx="2057400" cy="481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4" name="Pijl: omlaag 3">
          <a:extLst>
            <a:ext uri="{FF2B5EF4-FFF2-40B4-BE49-F238E27FC236}">
              <a16:creationId xmlns:a16="http://schemas.microsoft.com/office/drawing/2014/main" id="{EE3640C3-C082-4834-82A4-4C8E5D91D24F}"/>
            </a:ext>
          </a:extLst>
        </xdr:cNvPr>
        <xdr:cNvSpPr/>
      </xdr:nvSpPr>
      <xdr:spPr>
        <a:xfrm>
          <a:off x="14692313" y="5286375"/>
          <a:ext cx="1176334" cy="769143"/>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148113</xdr:colOff>
      <xdr:row>13</xdr:row>
      <xdr:rowOff>3708</xdr:rowOff>
    </xdr:from>
    <xdr:to>
      <xdr:col>6</xdr:col>
      <xdr:colOff>646111</xdr:colOff>
      <xdr:row>35</xdr:row>
      <xdr:rowOff>79168</xdr:rowOff>
    </xdr:to>
    <xdr:pic>
      <xdr:nvPicPr>
        <xdr:cNvPr id="11" name="Afbeelding 10">
          <a:extLst>
            <a:ext uri="{FF2B5EF4-FFF2-40B4-BE49-F238E27FC236}">
              <a16:creationId xmlns:a16="http://schemas.microsoft.com/office/drawing/2014/main" id="{A894C61E-2C43-4C3F-B5A9-C4271E34DB1A}"/>
            </a:ext>
          </a:extLst>
        </xdr:cNvPr>
        <xdr:cNvPicPr>
          <a:picLocks noChangeAspect="1"/>
        </xdr:cNvPicPr>
      </xdr:nvPicPr>
      <xdr:blipFill>
        <a:blip xmlns:r="http://schemas.openxmlformats.org/officeDocument/2006/relationships" r:embed="rId1"/>
        <a:srcRect t="3195" b="3195"/>
        <a:stretch/>
      </xdr:blipFill>
      <xdr:spPr>
        <a:xfrm>
          <a:off x="350519" y="3015989"/>
          <a:ext cx="4554855" cy="4766523"/>
        </a:xfrm>
        <a:prstGeom prst="rect">
          <a:avLst/>
        </a:prstGeom>
      </xdr:spPr>
    </xdr:pic>
    <xdr:clientData/>
  </xdr:twoCellAnchor>
  <xdr:twoCellAnchor editAs="oneCell">
    <xdr:from>
      <xdr:col>1</xdr:col>
      <xdr:colOff>111920</xdr:colOff>
      <xdr:row>6</xdr:row>
      <xdr:rowOff>93667</xdr:rowOff>
    </xdr:from>
    <xdr:to>
      <xdr:col>5</xdr:col>
      <xdr:colOff>928731</xdr:colOff>
      <xdr:row>12</xdr:row>
      <xdr:rowOff>131058</xdr:rowOff>
    </xdr:to>
    <xdr:pic>
      <xdr:nvPicPr>
        <xdr:cNvPr id="25" name="Afbeelding 24">
          <a:extLst>
            <a:ext uri="{FF2B5EF4-FFF2-40B4-BE49-F238E27FC236}">
              <a16:creationId xmlns:a16="http://schemas.microsoft.com/office/drawing/2014/main" id="{716B68B3-EB9E-49D6-89CA-FB1A12CEFF7D}"/>
            </a:ext>
          </a:extLst>
        </xdr:cNvPr>
        <xdr:cNvPicPr>
          <a:picLocks noChangeAspect="1"/>
        </xdr:cNvPicPr>
      </xdr:nvPicPr>
      <xdr:blipFill>
        <a:blip xmlns:r="http://schemas.openxmlformats.org/officeDocument/2006/relationships" r:embed="rId2"/>
        <a:stretch>
          <a:fillRect/>
        </a:stretch>
      </xdr:blipFill>
      <xdr:spPr>
        <a:xfrm>
          <a:off x="314326" y="1593855"/>
          <a:ext cx="3902911" cy="1462966"/>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15" name="Afbeelding 14">
          <a:extLst>
            <a:ext uri="{FF2B5EF4-FFF2-40B4-BE49-F238E27FC236}">
              <a16:creationId xmlns:a16="http://schemas.microsoft.com/office/drawing/2014/main" id="{948AC666-FB52-4624-88FA-E14B20FF4105}"/>
            </a:ext>
          </a:extLst>
        </xdr:cNvPr>
        <xdr:cNvPicPr>
          <a:picLocks noChangeAspect="1"/>
        </xdr:cNvPicPr>
      </xdr:nvPicPr>
      <xdr:blipFill rotWithShape="1">
        <a:blip xmlns:r="http://schemas.openxmlformats.org/officeDocument/2006/relationships" r:embed="rId3"/>
        <a:srcRect l="1" t="7675" r="48419" b="72225"/>
        <a:stretch/>
      </xdr:blipFill>
      <xdr:spPr>
        <a:xfrm>
          <a:off x="0" y="0"/>
          <a:ext cx="4753504" cy="858940"/>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16" name="Afbeelding 15">
          <a:hlinkClick xmlns:r="http://schemas.openxmlformats.org/officeDocument/2006/relationships" r:id="rId4"/>
          <a:extLst>
            <a:ext uri="{FF2B5EF4-FFF2-40B4-BE49-F238E27FC236}">
              <a16:creationId xmlns:a16="http://schemas.microsoft.com/office/drawing/2014/main" id="{58209693-FCE8-446A-9BAE-E55541E5CEE1}"/>
            </a:ext>
          </a:extLst>
        </xdr:cNvPr>
        <xdr:cNvPicPr>
          <a:picLocks noChangeAspect="1"/>
        </xdr:cNvPicPr>
      </xdr:nvPicPr>
      <xdr:blipFill>
        <a:blip xmlns:r="http://schemas.openxmlformats.org/officeDocument/2006/relationships" r:embed="rId5"/>
        <a:stretch>
          <a:fillRect/>
        </a:stretch>
      </xdr:blipFill>
      <xdr:spPr>
        <a:xfrm>
          <a:off x="15313819" y="154782"/>
          <a:ext cx="2761905" cy="685714"/>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17" name="Afbeelding 16">
          <a:hlinkClick xmlns:r="http://schemas.openxmlformats.org/officeDocument/2006/relationships" r:id="rId6"/>
          <a:extLst>
            <a:ext uri="{FF2B5EF4-FFF2-40B4-BE49-F238E27FC236}">
              <a16:creationId xmlns:a16="http://schemas.microsoft.com/office/drawing/2014/main" id="{E2544025-F0D8-4202-BBC5-98B9CDFD77A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48604" y="202406"/>
          <a:ext cx="2707481" cy="490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18" name="Afbeelding 17">
          <a:hlinkClick xmlns:r="http://schemas.openxmlformats.org/officeDocument/2006/relationships" r:id="rId8"/>
          <a:extLst>
            <a:ext uri="{FF2B5EF4-FFF2-40B4-BE49-F238E27FC236}">
              <a16:creationId xmlns:a16="http://schemas.microsoft.com/office/drawing/2014/main" id="{65C6E05E-6206-4345-B9D4-178F368E781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968290" y="202406"/>
          <a:ext cx="2181225"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19" name="Afbeelding 18">
          <a:hlinkClick xmlns:r="http://schemas.openxmlformats.org/officeDocument/2006/relationships" r:id="rId10"/>
          <a:extLst>
            <a:ext uri="{FF2B5EF4-FFF2-40B4-BE49-F238E27FC236}">
              <a16:creationId xmlns:a16="http://schemas.microsoft.com/office/drawing/2014/main" id="{9158E391-D453-472A-A474-056F8116573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813254" y="202410"/>
          <a:ext cx="1924050"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20" name="Afbeelding 19">
          <a:hlinkClick xmlns:r="http://schemas.openxmlformats.org/officeDocument/2006/relationships" r:id="rId12"/>
          <a:extLst>
            <a:ext uri="{FF2B5EF4-FFF2-40B4-BE49-F238E27FC236}">
              <a16:creationId xmlns:a16="http://schemas.microsoft.com/office/drawing/2014/main" id="{62BE1069-321B-41E0-BCEA-6092C7817C0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6881" y="202406"/>
          <a:ext cx="2057400" cy="481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4" name="Pijl: omlaag 3">
          <a:extLst>
            <a:ext uri="{FF2B5EF4-FFF2-40B4-BE49-F238E27FC236}">
              <a16:creationId xmlns:a16="http://schemas.microsoft.com/office/drawing/2014/main" id="{C203FE10-3D53-43A7-8C58-2FAFFBC942F5}"/>
            </a:ext>
          </a:extLst>
        </xdr:cNvPr>
        <xdr:cNvSpPr/>
      </xdr:nvSpPr>
      <xdr:spPr>
        <a:xfrm>
          <a:off x="14692313" y="5286375"/>
          <a:ext cx="1176334" cy="769143"/>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136208</xdr:colOff>
      <xdr:row>13</xdr:row>
      <xdr:rowOff>3708</xdr:rowOff>
    </xdr:from>
    <xdr:to>
      <xdr:col>6</xdr:col>
      <xdr:colOff>646399</xdr:colOff>
      <xdr:row>35</xdr:row>
      <xdr:rowOff>95250</xdr:rowOff>
    </xdr:to>
    <xdr:pic>
      <xdr:nvPicPr>
        <xdr:cNvPr id="11" name="Afbeelding 10">
          <a:extLst>
            <a:ext uri="{FF2B5EF4-FFF2-40B4-BE49-F238E27FC236}">
              <a16:creationId xmlns:a16="http://schemas.microsoft.com/office/drawing/2014/main" id="{285342BC-DAEE-47D9-8172-AE77B9D45F11}"/>
            </a:ext>
          </a:extLst>
        </xdr:cNvPr>
        <xdr:cNvPicPr>
          <a:picLocks noChangeAspect="1"/>
        </xdr:cNvPicPr>
      </xdr:nvPicPr>
      <xdr:blipFill>
        <a:blip xmlns:r="http://schemas.openxmlformats.org/officeDocument/2006/relationships" r:embed="rId1"/>
        <a:srcRect l="3484" r="3484"/>
        <a:stretch/>
      </xdr:blipFill>
      <xdr:spPr>
        <a:xfrm>
          <a:off x="338614" y="3015989"/>
          <a:ext cx="4570223" cy="4782605"/>
        </a:xfrm>
        <a:prstGeom prst="rect">
          <a:avLst/>
        </a:prstGeom>
      </xdr:spPr>
    </xdr:pic>
    <xdr:clientData/>
  </xdr:twoCellAnchor>
  <xdr:twoCellAnchor editAs="oneCell">
    <xdr:from>
      <xdr:col>1</xdr:col>
      <xdr:colOff>100014</xdr:colOff>
      <xdr:row>6</xdr:row>
      <xdr:rowOff>93667</xdr:rowOff>
    </xdr:from>
    <xdr:to>
      <xdr:col>5</xdr:col>
      <xdr:colOff>910475</xdr:colOff>
      <xdr:row>12</xdr:row>
      <xdr:rowOff>131058</xdr:rowOff>
    </xdr:to>
    <xdr:pic>
      <xdr:nvPicPr>
        <xdr:cNvPr id="25" name="Afbeelding 24">
          <a:extLst>
            <a:ext uri="{FF2B5EF4-FFF2-40B4-BE49-F238E27FC236}">
              <a16:creationId xmlns:a16="http://schemas.microsoft.com/office/drawing/2014/main" id="{42F24B29-968B-4A83-9446-414B0F435CC1}"/>
            </a:ext>
          </a:extLst>
        </xdr:cNvPr>
        <xdr:cNvPicPr>
          <a:picLocks noChangeAspect="1"/>
        </xdr:cNvPicPr>
      </xdr:nvPicPr>
      <xdr:blipFill>
        <a:blip xmlns:r="http://schemas.openxmlformats.org/officeDocument/2006/relationships" r:embed="rId2"/>
        <a:stretch>
          <a:fillRect/>
        </a:stretch>
      </xdr:blipFill>
      <xdr:spPr>
        <a:xfrm>
          <a:off x="302420" y="1593855"/>
          <a:ext cx="3902911" cy="1462966"/>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14" name="Afbeelding 13">
          <a:extLst>
            <a:ext uri="{FF2B5EF4-FFF2-40B4-BE49-F238E27FC236}">
              <a16:creationId xmlns:a16="http://schemas.microsoft.com/office/drawing/2014/main" id="{8FDC3D62-F160-49AE-82BC-587685E9A867}"/>
            </a:ext>
          </a:extLst>
        </xdr:cNvPr>
        <xdr:cNvPicPr>
          <a:picLocks noChangeAspect="1"/>
        </xdr:cNvPicPr>
      </xdr:nvPicPr>
      <xdr:blipFill rotWithShape="1">
        <a:blip xmlns:r="http://schemas.openxmlformats.org/officeDocument/2006/relationships" r:embed="rId3"/>
        <a:srcRect l="1" t="7675" r="48419" b="72225"/>
        <a:stretch/>
      </xdr:blipFill>
      <xdr:spPr>
        <a:xfrm>
          <a:off x="0" y="0"/>
          <a:ext cx="4753504" cy="858940"/>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15" name="Afbeelding 14">
          <a:hlinkClick xmlns:r="http://schemas.openxmlformats.org/officeDocument/2006/relationships" r:id="rId4"/>
          <a:extLst>
            <a:ext uri="{FF2B5EF4-FFF2-40B4-BE49-F238E27FC236}">
              <a16:creationId xmlns:a16="http://schemas.microsoft.com/office/drawing/2014/main" id="{C60C77F6-EA6D-4764-839B-C62BC18D2376}"/>
            </a:ext>
          </a:extLst>
        </xdr:cNvPr>
        <xdr:cNvPicPr>
          <a:picLocks noChangeAspect="1"/>
        </xdr:cNvPicPr>
      </xdr:nvPicPr>
      <xdr:blipFill>
        <a:blip xmlns:r="http://schemas.openxmlformats.org/officeDocument/2006/relationships" r:embed="rId5"/>
        <a:stretch>
          <a:fillRect/>
        </a:stretch>
      </xdr:blipFill>
      <xdr:spPr>
        <a:xfrm>
          <a:off x="15313819" y="154782"/>
          <a:ext cx="2761905" cy="685714"/>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16" name="Afbeelding 15">
          <a:hlinkClick xmlns:r="http://schemas.openxmlformats.org/officeDocument/2006/relationships" r:id="rId6"/>
          <a:extLst>
            <a:ext uri="{FF2B5EF4-FFF2-40B4-BE49-F238E27FC236}">
              <a16:creationId xmlns:a16="http://schemas.microsoft.com/office/drawing/2014/main" id="{E309B6FE-277D-4CF6-A25F-23AC31BDFCF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48604" y="202406"/>
          <a:ext cx="2707481" cy="490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17" name="Afbeelding 16">
          <a:hlinkClick xmlns:r="http://schemas.openxmlformats.org/officeDocument/2006/relationships" r:id="rId8"/>
          <a:extLst>
            <a:ext uri="{FF2B5EF4-FFF2-40B4-BE49-F238E27FC236}">
              <a16:creationId xmlns:a16="http://schemas.microsoft.com/office/drawing/2014/main" id="{22F89E5F-1946-4A96-9491-5F5132F11F4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968290" y="202406"/>
          <a:ext cx="2181225"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18" name="Afbeelding 17">
          <a:hlinkClick xmlns:r="http://schemas.openxmlformats.org/officeDocument/2006/relationships" r:id="rId10"/>
          <a:extLst>
            <a:ext uri="{FF2B5EF4-FFF2-40B4-BE49-F238E27FC236}">
              <a16:creationId xmlns:a16="http://schemas.microsoft.com/office/drawing/2014/main" id="{7B71E29C-8FD8-4022-A1AD-DDE3B10F43E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813254" y="202410"/>
          <a:ext cx="1924050"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19" name="Afbeelding 18">
          <a:hlinkClick xmlns:r="http://schemas.openxmlformats.org/officeDocument/2006/relationships" r:id="rId12"/>
          <a:extLst>
            <a:ext uri="{FF2B5EF4-FFF2-40B4-BE49-F238E27FC236}">
              <a16:creationId xmlns:a16="http://schemas.microsoft.com/office/drawing/2014/main" id="{2093EC69-6C01-4982-8092-4241DA871F46}"/>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6881" y="202406"/>
          <a:ext cx="2057400" cy="481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4" name="Pijl: omlaag 3">
          <a:extLst>
            <a:ext uri="{FF2B5EF4-FFF2-40B4-BE49-F238E27FC236}">
              <a16:creationId xmlns:a16="http://schemas.microsoft.com/office/drawing/2014/main" id="{F179B52E-31DA-4A69-B062-18C8F7B04777}"/>
            </a:ext>
          </a:extLst>
        </xdr:cNvPr>
        <xdr:cNvSpPr/>
      </xdr:nvSpPr>
      <xdr:spPr>
        <a:xfrm>
          <a:off x="14692313" y="5286375"/>
          <a:ext cx="1176334" cy="769143"/>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100014</xdr:colOff>
      <xdr:row>6</xdr:row>
      <xdr:rowOff>105571</xdr:rowOff>
    </xdr:from>
    <xdr:to>
      <xdr:col>5</xdr:col>
      <xdr:colOff>910475</xdr:colOff>
      <xdr:row>12</xdr:row>
      <xdr:rowOff>149312</xdr:rowOff>
    </xdr:to>
    <xdr:pic>
      <xdr:nvPicPr>
        <xdr:cNvPr id="25" name="Afbeelding 24">
          <a:extLst>
            <a:ext uri="{FF2B5EF4-FFF2-40B4-BE49-F238E27FC236}">
              <a16:creationId xmlns:a16="http://schemas.microsoft.com/office/drawing/2014/main" id="{0E47E43A-FF1B-4CD3-B9F4-EAB951B37FDD}"/>
            </a:ext>
          </a:extLst>
        </xdr:cNvPr>
        <xdr:cNvPicPr>
          <a:picLocks noChangeAspect="1"/>
        </xdr:cNvPicPr>
      </xdr:nvPicPr>
      <xdr:blipFill>
        <a:blip xmlns:r="http://schemas.openxmlformats.org/officeDocument/2006/relationships" r:embed="rId1"/>
        <a:stretch>
          <a:fillRect/>
        </a:stretch>
      </xdr:blipFill>
      <xdr:spPr>
        <a:xfrm>
          <a:off x="302420" y="1462884"/>
          <a:ext cx="3902911" cy="1462966"/>
        </a:xfrm>
        <a:prstGeom prst="rect">
          <a:avLst/>
        </a:prstGeom>
      </xdr:spPr>
    </xdr:pic>
    <xdr:clientData/>
  </xdr:twoCellAnchor>
  <xdr:twoCellAnchor editAs="oneCell">
    <xdr:from>
      <xdr:col>1</xdr:col>
      <xdr:colOff>130970</xdr:colOff>
      <xdr:row>13</xdr:row>
      <xdr:rowOff>1</xdr:rowOff>
    </xdr:from>
    <xdr:to>
      <xdr:col>6</xdr:col>
      <xdr:colOff>819414</xdr:colOff>
      <xdr:row>36</xdr:row>
      <xdr:rowOff>55035</xdr:rowOff>
    </xdr:to>
    <xdr:pic>
      <xdr:nvPicPr>
        <xdr:cNvPr id="14" name="Afbeelding 13">
          <a:extLst>
            <a:ext uri="{FF2B5EF4-FFF2-40B4-BE49-F238E27FC236}">
              <a16:creationId xmlns:a16="http://schemas.microsoft.com/office/drawing/2014/main" id="{CF736676-199A-4AA8-9D59-E2D7F35DC884}"/>
            </a:ext>
          </a:extLst>
        </xdr:cNvPr>
        <xdr:cNvPicPr>
          <a:picLocks noChangeAspect="1"/>
        </xdr:cNvPicPr>
      </xdr:nvPicPr>
      <xdr:blipFill rotWithShape="1">
        <a:blip xmlns:r="http://schemas.openxmlformats.org/officeDocument/2006/relationships" r:embed="rId2"/>
        <a:srcRect l="-1" r="1592"/>
        <a:stretch/>
      </xdr:blipFill>
      <xdr:spPr>
        <a:xfrm>
          <a:off x="333376" y="3012282"/>
          <a:ext cx="4748476" cy="4969141"/>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11" name="Afbeelding 10">
          <a:extLst>
            <a:ext uri="{FF2B5EF4-FFF2-40B4-BE49-F238E27FC236}">
              <a16:creationId xmlns:a16="http://schemas.microsoft.com/office/drawing/2014/main" id="{6FFA89F1-0DE5-4030-ABFE-26016BE169E4}"/>
            </a:ext>
          </a:extLst>
        </xdr:cNvPr>
        <xdr:cNvPicPr>
          <a:picLocks noChangeAspect="1"/>
        </xdr:cNvPicPr>
      </xdr:nvPicPr>
      <xdr:blipFill rotWithShape="1">
        <a:blip xmlns:r="http://schemas.openxmlformats.org/officeDocument/2006/relationships" r:embed="rId3"/>
        <a:srcRect l="1" t="7675" r="48419" b="72225"/>
        <a:stretch/>
      </xdr:blipFill>
      <xdr:spPr>
        <a:xfrm>
          <a:off x="0" y="0"/>
          <a:ext cx="4753504" cy="858940"/>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15" name="Afbeelding 14">
          <a:hlinkClick xmlns:r="http://schemas.openxmlformats.org/officeDocument/2006/relationships" r:id="rId4"/>
          <a:extLst>
            <a:ext uri="{FF2B5EF4-FFF2-40B4-BE49-F238E27FC236}">
              <a16:creationId xmlns:a16="http://schemas.microsoft.com/office/drawing/2014/main" id="{B3E8A5E3-60A6-4884-A96A-1FD17A6B25C4}"/>
            </a:ext>
          </a:extLst>
        </xdr:cNvPr>
        <xdr:cNvPicPr>
          <a:picLocks noChangeAspect="1"/>
        </xdr:cNvPicPr>
      </xdr:nvPicPr>
      <xdr:blipFill>
        <a:blip xmlns:r="http://schemas.openxmlformats.org/officeDocument/2006/relationships" r:embed="rId5"/>
        <a:stretch>
          <a:fillRect/>
        </a:stretch>
      </xdr:blipFill>
      <xdr:spPr>
        <a:xfrm>
          <a:off x="15313819" y="154782"/>
          <a:ext cx="2761905" cy="685714"/>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16" name="Afbeelding 15">
          <a:hlinkClick xmlns:r="http://schemas.openxmlformats.org/officeDocument/2006/relationships" r:id="rId6"/>
          <a:extLst>
            <a:ext uri="{FF2B5EF4-FFF2-40B4-BE49-F238E27FC236}">
              <a16:creationId xmlns:a16="http://schemas.microsoft.com/office/drawing/2014/main" id="{C255ABFC-642D-48E6-8BB4-DEE6A04EE80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848604" y="202406"/>
          <a:ext cx="2707481" cy="490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17" name="Afbeelding 16">
          <a:hlinkClick xmlns:r="http://schemas.openxmlformats.org/officeDocument/2006/relationships" r:id="rId8"/>
          <a:extLst>
            <a:ext uri="{FF2B5EF4-FFF2-40B4-BE49-F238E27FC236}">
              <a16:creationId xmlns:a16="http://schemas.microsoft.com/office/drawing/2014/main" id="{607B6556-EDBC-463A-AA8E-FDE3553C808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968290" y="202406"/>
          <a:ext cx="2181225"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18" name="Afbeelding 17">
          <a:hlinkClick xmlns:r="http://schemas.openxmlformats.org/officeDocument/2006/relationships" r:id="rId10"/>
          <a:extLst>
            <a:ext uri="{FF2B5EF4-FFF2-40B4-BE49-F238E27FC236}">
              <a16:creationId xmlns:a16="http://schemas.microsoft.com/office/drawing/2014/main" id="{6A159628-C3CB-44C5-90F2-7E5D950DC14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813254" y="202410"/>
          <a:ext cx="1924050" cy="50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19" name="Afbeelding 18">
          <a:hlinkClick xmlns:r="http://schemas.openxmlformats.org/officeDocument/2006/relationships" r:id="rId12"/>
          <a:extLst>
            <a:ext uri="{FF2B5EF4-FFF2-40B4-BE49-F238E27FC236}">
              <a16:creationId xmlns:a16="http://schemas.microsoft.com/office/drawing/2014/main" id="{C3CDF714-A493-40BE-B380-9B54BF6F7F9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6881" y="202406"/>
          <a:ext cx="2057400" cy="481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4" name="Pijl: omlaag 3">
          <a:extLst>
            <a:ext uri="{FF2B5EF4-FFF2-40B4-BE49-F238E27FC236}">
              <a16:creationId xmlns:a16="http://schemas.microsoft.com/office/drawing/2014/main" id="{60EB1807-85D9-43BB-B612-7203903892EC}"/>
            </a:ext>
          </a:extLst>
        </xdr:cNvPr>
        <xdr:cNvSpPr/>
      </xdr:nvSpPr>
      <xdr:spPr>
        <a:xfrm>
          <a:off x="14692313" y="5286375"/>
          <a:ext cx="1176334" cy="769143"/>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100014</xdr:colOff>
      <xdr:row>6</xdr:row>
      <xdr:rowOff>105571</xdr:rowOff>
    </xdr:from>
    <xdr:to>
      <xdr:col>5</xdr:col>
      <xdr:colOff>910475</xdr:colOff>
      <xdr:row>12</xdr:row>
      <xdr:rowOff>149312</xdr:rowOff>
    </xdr:to>
    <xdr:pic>
      <xdr:nvPicPr>
        <xdr:cNvPr id="2" name="Afbeelding 1">
          <a:extLst>
            <a:ext uri="{FF2B5EF4-FFF2-40B4-BE49-F238E27FC236}">
              <a16:creationId xmlns:a16="http://schemas.microsoft.com/office/drawing/2014/main" id="{3CD3C195-F1C8-4A82-8FE9-498C198D2193}"/>
            </a:ext>
          </a:extLst>
        </xdr:cNvPr>
        <xdr:cNvPicPr>
          <a:picLocks noChangeAspect="1"/>
        </xdr:cNvPicPr>
      </xdr:nvPicPr>
      <xdr:blipFill>
        <a:blip xmlns:r="http://schemas.openxmlformats.org/officeDocument/2006/relationships" r:embed="rId1"/>
        <a:stretch>
          <a:fillRect/>
        </a:stretch>
      </xdr:blipFill>
      <xdr:spPr>
        <a:xfrm>
          <a:off x="300039" y="1477171"/>
          <a:ext cx="3893386" cy="1472491"/>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4" name="Afbeelding 3">
          <a:extLst>
            <a:ext uri="{FF2B5EF4-FFF2-40B4-BE49-F238E27FC236}">
              <a16:creationId xmlns:a16="http://schemas.microsoft.com/office/drawing/2014/main" id="{B9BAC29C-C6DB-4D68-ABBB-6E180A8DD86E}"/>
            </a:ext>
          </a:extLst>
        </xdr:cNvPr>
        <xdr:cNvPicPr>
          <a:picLocks noChangeAspect="1"/>
        </xdr:cNvPicPr>
      </xdr:nvPicPr>
      <xdr:blipFill rotWithShape="1">
        <a:blip xmlns:r="http://schemas.openxmlformats.org/officeDocument/2006/relationships" r:embed="rId2"/>
        <a:srcRect l="1" t="7675" r="48419" b="72225"/>
        <a:stretch/>
      </xdr:blipFill>
      <xdr:spPr>
        <a:xfrm>
          <a:off x="0" y="0"/>
          <a:ext cx="4739216" cy="866084"/>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5" name="Afbeelding 4">
          <a:hlinkClick xmlns:r="http://schemas.openxmlformats.org/officeDocument/2006/relationships" r:id="rId3"/>
          <a:extLst>
            <a:ext uri="{FF2B5EF4-FFF2-40B4-BE49-F238E27FC236}">
              <a16:creationId xmlns:a16="http://schemas.microsoft.com/office/drawing/2014/main" id="{B309EC22-D3C0-4292-9D6A-6721DF13D26F}"/>
            </a:ext>
          </a:extLst>
        </xdr:cNvPr>
        <xdr:cNvPicPr>
          <a:picLocks noChangeAspect="1"/>
        </xdr:cNvPicPr>
      </xdr:nvPicPr>
      <xdr:blipFill>
        <a:blip xmlns:r="http://schemas.openxmlformats.org/officeDocument/2006/relationships" r:embed="rId4"/>
        <a:stretch>
          <a:fillRect/>
        </a:stretch>
      </xdr:blipFill>
      <xdr:spPr>
        <a:xfrm>
          <a:off x="15261431" y="154782"/>
          <a:ext cx="2752380" cy="692858"/>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6" name="Afbeelding 5">
          <a:hlinkClick xmlns:r="http://schemas.openxmlformats.org/officeDocument/2006/relationships" r:id="rId5"/>
          <a:extLst>
            <a:ext uri="{FF2B5EF4-FFF2-40B4-BE49-F238E27FC236}">
              <a16:creationId xmlns:a16="http://schemas.microsoft.com/office/drawing/2014/main" id="{4E5EC4FC-3440-4537-8B4D-B9B62398EE0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824791" y="202406"/>
          <a:ext cx="2697956" cy="49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7" name="Afbeelding 6">
          <a:hlinkClick xmlns:r="http://schemas.openxmlformats.org/officeDocument/2006/relationships" r:id="rId7"/>
          <a:extLst>
            <a:ext uri="{FF2B5EF4-FFF2-40B4-BE49-F238E27FC236}">
              <a16:creationId xmlns:a16="http://schemas.microsoft.com/office/drawing/2014/main" id="{36B9D196-9643-4FEA-913F-A5211BEFD82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925427" y="202406"/>
          <a:ext cx="2171700" cy="507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8" name="Afbeelding 7">
          <a:hlinkClick xmlns:r="http://schemas.openxmlformats.org/officeDocument/2006/relationships" r:id="rId9"/>
          <a:extLst>
            <a:ext uri="{FF2B5EF4-FFF2-40B4-BE49-F238E27FC236}">
              <a16:creationId xmlns:a16="http://schemas.microsoft.com/office/drawing/2014/main" id="{500E237C-A068-467A-9CDF-4C47C6E1784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79916" y="202410"/>
          <a:ext cx="1914525" cy="507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9" name="Afbeelding 8">
          <a:hlinkClick xmlns:r="http://schemas.openxmlformats.org/officeDocument/2006/relationships" r:id="rId11"/>
          <a:extLst>
            <a:ext uri="{FF2B5EF4-FFF2-40B4-BE49-F238E27FC236}">
              <a16:creationId xmlns:a16="http://schemas.microsoft.com/office/drawing/2014/main" id="{5E5D509C-C8F4-4D72-A0BA-D2BB3301621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510212" y="202406"/>
          <a:ext cx="2050256" cy="488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10" name="Pijl: omlaag 9">
          <a:extLst>
            <a:ext uri="{FF2B5EF4-FFF2-40B4-BE49-F238E27FC236}">
              <a16:creationId xmlns:a16="http://schemas.microsoft.com/office/drawing/2014/main" id="{35F42472-AC6F-4680-8A3F-9CA9C83BFEE0}"/>
            </a:ext>
          </a:extLst>
        </xdr:cNvPr>
        <xdr:cNvSpPr/>
      </xdr:nvSpPr>
      <xdr:spPr>
        <a:xfrm>
          <a:off x="14639925" y="5334000"/>
          <a:ext cx="1176334" cy="773905"/>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twoCellAnchor editAs="oneCell">
    <xdr:from>
      <xdr:col>1</xdr:col>
      <xdr:colOff>142902</xdr:colOff>
      <xdr:row>13</xdr:row>
      <xdr:rowOff>11905</xdr:rowOff>
    </xdr:from>
    <xdr:to>
      <xdr:col>6</xdr:col>
      <xdr:colOff>644075</xdr:colOff>
      <xdr:row>35</xdr:row>
      <xdr:rowOff>90540</xdr:rowOff>
    </xdr:to>
    <xdr:pic>
      <xdr:nvPicPr>
        <xdr:cNvPr id="11" name="Afbeelding 10">
          <a:extLst>
            <a:ext uri="{FF2B5EF4-FFF2-40B4-BE49-F238E27FC236}">
              <a16:creationId xmlns:a16="http://schemas.microsoft.com/office/drawing/2014/main" id="{56041E60-9120-478A-B291-5031DA188198}"/>
            </a:ext>
          </a:extLst>
        </xdr:cNvPr>
        <xdr:cNvPicPr>
          <a:picLocks noChangeAspect="1"/>
        </xdr:cNvPicPr>
      </xdr:nvPicPr>
      <xdr:blipFill>
        <a:blip xmlns:r="http://schemas.openxmlformats.org/officeDocument/2006/relationships" r:embed="rId13"/>
        <a:srcRect t="3195" b="3195"/>
        <a:stretch/>
      </xdr:blipFill>
      <xdr:spPr>
        <a:xfrm>
          <a:off x="345308" y="3024186"/>
          <a:ext cx="4554855" cy="47665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100014</xdr:colOff>
      <xdr:row>6</xdr:row>
      <xdr:rowOff>105571</xdr:rowOff>
    </xdr:from>
    <xdr:to>
      <xdr:col>5</xdr:col>
      <xdr:colOff>910475</xdr:colOff>
      <xdr:row>12</xdr:row>
      <xdr:rowOff>149312</xdr:rowOff>
    </xdr:to>
    <xdr:pic>
      <xdr:nvPicPr>
        <xdr:cNvPr id="2" name="Afbeelding 1">
          <a:extLst>
            <a:ext uri="{FF2B5EF4-FFF2-40B4-BE49-F238E27FC236}">
              <a16:creationId xmlns:a16="http://schemas.microsoft.com/office/drawing/2014/main" id="{F13D23E1-420E-4B9D-B19B-0F6F7DF56FF9}"/>
            </a:ext>
          </a:extLst>
        </xdr:cNvPr>
        <xdr:cNvPicPr>
          <a:picLocks noChangeAspect="1"/>
        </xdr:cNvPicPr>
      </xdr:nvPicPr>
      <xdr:blipFill>
        <a:blip xmlns:r="http://schemas.openxmlformats.org/officeDocument/2006/relationships" r:embed="rId1"/>
        <a:stretch>
          <a:fillRect/>
        </a:stretch>
      </xdr:blipFill>
      <xdr:spPr>
        <a:xfrm>
          <a:off x="300039" y="1477171"/>
          <a:ext cx="3893386" cy="1472491"/>
        </a:xfrm>
        <a:prstGeom prst="rect">
          <a:avLst/>
        </a:prstGeom>
      </xdr:spPr>
    </xdr:pic>
    <xdr:clientData/>
  </xdr:twoCellAnchor>
  <xdr:twoCellAnchor editAs="oneCell">
    <xdr:from>
      <xdr:col>0</xdr:col>
      <xdr:colOff>0</xdr:colOff>
      <xdr:row>0</xdr:row>
      <xdr:rowOff>0</xdr:rowOff>
    </xdr:from>
    <xdr:to>
      <xdr:col>6</xdr:col>
      <xdr:colOff>491066</xdr:colOff>
      <xdr:row>3</xdr:row>
      <xdr:rowOff>186634</xdr:rowOff>
    </xdr:to>
    <xdr:pic>
      <xdr:nvPicPr>
        <xdr:cNvPr id="4" name="Afbeelding 3">
          <a:extLst>
            <a:ext uri="{FF2B5EF4-FFF2-40B4-BE49-F238E27FC236}">
              <a16:creationId xmlns:a16="http://schemas.microsoft.com/office/drawing/2014/main" id="{1849B45E-5C15-4175-B262-8C9E74422C3C}"/>
            </a:ext>
          </a:extLst>
        </xdr:cNvPr>
        <xdr:cNvPicPr>
          <a:picLocks noChangeAspect="1"/>
        </xdr:cNvPicPr>
      </xdr:nvPicPr>
      <xdr:blipFill rotWithShape="1">
        <a:blip xmlns:r="http://schemas.openxmlformats.org/officeDocument/2006/relationships" r:embed="rId2"/>
        <a:srcRect l="1" t="7675" r="48419" b="72225"/>
        <a:stretch/>
      </xdr:blipFill>
      <xdr:spPr>
        <a:xfrm>
          <a:off x="0" y="0"/>
          <a:ext cx="4739216" cy="866084"/>
        </a:xfrm>
        <a:prstGeom prst="rect">
          <a:avLst/>
        </a:prstGeom>
      </xdr:spPr>
    </xdr:pic>
    <xdr:clientData/>
  </xdr:twoCellAnchor>
  <xdr:twoCellAnchor editAs="oneCell">
    <xdr:from>
      <xdr:col>15</xdr:col>
      <xdr:colOff>621506</xdr:colOff>
      <xdr:row>0</xdr:row>
      <xdr:rowOff>154782</xdr:rowOff>
    </xdr:from>
    <xdr:to>
      <xdr:col>17</xdr:col>
      <xdr:colOff>954536</xdr:colOff>
      <xdr:row>3</xdr:row>
      <xdr:rowOff>168190</xdr:rowOff>
    </xdr:to>
    <xdr:pic>
      <xdr:nvPicPr>
        <xdr:cNvPr id="5" name="Afbeelding 4">
          <a:hlinkClick xmlns:r="http://schemas.openxmlformats.org/officeDocument/2006/relationships" r:id="rId3"/>
          <a:extLst>
            <a:ext uri="{FF2B5EF4-FFF2-40B4-BE49-F238E27FC236}">
              <a16:creationId xmlns:a16="http://schemas.microsoft.com/office/drawing/2014/main" id="{86CEA6E9-C4D6-4C75-9E41-33C6513F1594}"/>
            </a:ext>
          </a:extLst>
        </xdr:cNvPr>
        <xdr:cNvPicPr>
          <a:picLocks noChangeAspect="1"/>
        </xdr:cNvPicPr>
      </xdr:nvPicPr>
      <xdr:blipFill>
        <a:blip xmlns:r="http://schemas.openxmlformats.org/officeDocument/2006/relationships" r:embed="rId4"/>
        <a:stretch>
          <a:fillRect/>
        </a:stretch>
      </xdr:blipFill>
      <xdr:spPr>
        <a:xfrm>
          <a:off x="15261431" y="154782"/>
          <a:ext cx="2752380" cy="692858"/>
        </a:xfrm>
        <a:prstGeom prst="rect">
          <a:avLst/>
        </a:prstGeom>
      </xdr:spPr>
    </xdr:pic>
    <xdr:clientData/>
  </xdr:twoCellAnchor>
  <xdr:twoCellAnchor editAs="oneCell">
    <xdr:from>
      <xdr:col>9</xdr:col>
      <xdr:colOff>442916</xdr:colOff>
      <xdr:row>0</xdr:row>
      <xdr:rowOff>202406</xdr:rowOff>
    </xdr:from>
    <xdr:to>
      <xdr:col>11</xdr:col>
      <xdr:colOff>721522</xdr:colOff>
      <xdr:row>3</xdr:row>
      <xdr:rowOff>14288</xdr:rowOff>
    </xdr:to>
    <xdr:pic>
      <xdr:nvPicPr>
        <xdr:cNvPr id="6" name="Afbeelding 5">
          <a:hlinkClick xmlns:r="http://schemas.openxmlformats.org/officeDocument/2006/relationships" r:id="rId5"/>
          <a:extLst>
            <a:ext uri="{FF2B5EF4-FFF2-40B4-BE49-F238E27FC236}">
              <a16:creationId xmlns:a16="http://schemas.microsoft.com/office/drawing/2014/main" id="{1AB85D92-8794-4CFC-8799-DE0560CD85E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824791" y="202406"/>
          <a:ext cx="2697956" cy="49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704852</xdr:colOff>
      <xdr:row>0</xdr:row>
      <xdr:rowOff>202406</xdr:rowOff>
    </xdr:from>
    <xdr:to>
      <xdr:col>15</xdr:col>
      <xdr:colOff>457202</xdr:colOff>
      <xdr:row>3</xdr:row>
      <xdr:rowOff>33338</xdr:rowOff>
    </xdr:to>
    <xdr:pic>
      <xdr:nvPicPr>
        <xdr:cNvPr id="7" name="Afbeelding 6">
          <a:hlinkClick xmlns:r="http://schemas.openxmlformats.org/officeDocument/2006/relationships" r:id="rId7"/>
          <a:extLst>
            <a:ext uri="{FF2B5EF4-FFF2-40B4-BE49-F238E27FC236}">
              <a16:creationId xmlns:a16="http://schemas.microsoft.com/office/drawing/2014/main" id="{A61B21FC-4FCD-4EDA-BD9F-576DBBA3631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925427" y="202406"/>
          <a:ext cx="2171700" cy="507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978691</xdr:colOff>
      <xdr:row>0</xdr:row>
      <xdr:rowOff>202410</xdr:rowOff>
    </xdr:from>
    <xdr:to>
      <xdr:col>13</xdr:col>
      <xdr:colOff>473866</xdr:colOff>
      <xdr:row>3</xdr:row>
      <xdr:rowOff>33342</xdr:rowOff>
    </xdr:to>
    <xdr:pic>
      <xdr:nvPicPr>
        <xdr:cNvPr id="8" name="Afbeelding 7">
          <a:hlinkClick xmlns:r="http://schemas.openxmlformats.org/officeDocument/2006/relationships" r:id="rId9"/>
          <a:extLst>
            <a:ext uri="{FF2B5EF4-FFF2-40B4-BE49-F238E27FC236}">
              <a16:creationId xmlns:a16="http://schemas.microsoft.com/office/drawing/2014/main" id="{1B550CD9-3F0C-4E3A-AEF0-5C161A2B4AE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79916" y="202410"/>
          <a:ext cx="1914525" cy="507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300037</xdr:colOff>
      <xdr:row>0</xdr:row>
      <xdr:rowOff>202406</xdr:rowOff>
    </xdr:from>
    <xdr:to>
      <xdr:col>9</xdr:col>
      <xdr:colOff>188118</xdr:colOff>
      <xdr:row>3</xdr:row>
      <xdr:rowOff>14288</xdr:rowOff>
    </xdr:to>
    <xdr:pic>
      <xdr:nvPicPr>
        <xdr:cNvPr id="9" name="Afbeelding 8">
          <a:hlinkClick xmlns:r="http://schemas.openxmlformats.org/officeDocument/2006/relationships" r:id="rId11"/>
          <a:extLst>
            <a:ext uri="{FF2B5EF4-FFF2-40B4-BE49-F238E27FC236}">
              <a16:creationId xmlns:a16="http://schemas.microsoft.com/office/drawing/2014/main" id="{D3470E5D-CCA5-4ACF-B3C9-A95B0630491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510212" y="202406"/>
          <a:ext cx="2050256" cy="488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15</xdr:col>
      <xdr:colOff>0</xdr:colOff>
      <xdr:row>23</xdr:row>
      <xdr:rowOff>0</xdr:rowOff>
    </xdr:from>
    <xdr:to>
      <xdr:col>15</xdr:col>
      <xdr:colOff>1179509</xdr:colOff>
      <xdr:row>27</xdr:row>
      <xdr:rowOff>34130</xdr:rowOff>
    </xdr:to>
    <xdr:sp macro="" textlink="">
      <xdr:nvSpPr>
        <xdr:cNvPr id="10" name="Pijl: omlaag 9">
          <a:extLst>
            <a:ext uri="{FF2B5EF4-FFF2-40B4-BE49-F238E27FC236}">
              <a16:creationId xmlns:a16="http://schemas.microsoft.com/office/drawing/2014/main" id="{5686BF77-2030-4FAA-B4E2-DE8165BCC27E}"/>
            </a:ext>
          </a:extLst>
        </xdr:cNvPr>
        <xdr:cNvSpPr/>
      </xdr:nvSpPr>
      <xdr:spPr>
        <a:xfrm>
          <a:off x="14639925" y="5334000"/>
          <a:ext cx="1176334" cy="773905"/>
        </a:xfrm>
        <a:prstGeom prst="downArrow">
          <a:avLst/>
        </a:prstGeom>
        <a:solidFill>
          <a:schemeClr val="accent4">
            <a:lumMod val="20000"/>
            <a:lumOff val="80000"/>
          </a:schemeClr>
        </a:solidFill>
        <a:ln w="285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400" b="1">
              <a:solidFill>
                <a:schemeClr val="tx1"/>
              </a:solidFill>
              <a:effectLst/>
              <a:latin typeface="+mn-lt"/>
              <a:ea typeface="+mn-ea"/>
              <a:cs typeface="+mn-cs"/>
            </a:rPr>
            <a:t>scroll</a:t>
          </a:r>
          <a:endParaRPr lang="nl-NL" sz="1400" b="1">
            <a:solidFill>
              <a:schemeClr val="tx1"/>
            </a:solidFill>
            <a:effectLst/>
          </a:endParaRPr>
        </a:p>
      </xdr:txBody>
    </xdr:sp>
    <xdr:clientData/>
  </xdr:twoCellAnchor>
  <xdr:twoCellAnchor editAs="oneCell">
    <xdr:from>
      <xdr:col>1</xdr:col>
      <xdr:colOff>130969</xdr:colOff>
      <xdr:row>13</xdr:row>
      <xdr:rowOff>11906</xdr:rowOff>
    </xdr:from>
    <xdr:to>
      <xdr:col>6</xdr:col>
      <xdr:colOff>644335</xdr:colOff>
      <xdr:row>35</xdr:row>
      <xdr:rowOff>109798</xdr:rowOff>
    </xdr:to>
    <xdr:pic>
      <xdr:nvPicPr>
        <xdr:cNvPr id="11" name="Afbeelding 10">
          <a:extLst>
            <a:ext uri="{FF2B5EF4-FFF2-40B4-BE49-F238E27FC236}">
              <a16:creationId xmlns:a16="http://schemas.microsoft.com/office/drawing/2014/main" id="{82CC93DE-2921-49EF-8839-17E62EC95FA5}"/>
            </a:ext>
          </a:extLst>
        </xdr:cNvPr>
        <xdr:cNvPicPr>
          <a:picLocks noChangeAspect="1"/>
        </xdr:cNvPicPr>
      </xdr:nvPicPr>
      <xdr:blipFill>
        <a:blip xmlns:r="http://schemas.openxmlformats.org/officeDocument/2006/relationships" r:embed="rId13"/>
        <a:srcRect l="3484" r="3484"/>
        <a:stretch/>
      </xdr:blipFill>
      <xdr:spPr>
        <a:xfrm>
          <a:off x="333375" y="3024187"/>
          <a:ext cx="4570223" cy="4782605"/>
        </a:xfrm>
        <a:prstGeom prst="rect">
          <a:avLst/>
        </a:prstGeom>
      </xdr:spPr>
    </xdr:pic>
    <xdr:clientData/>
  </xdr:twoCellAnchor>
</xdr:wsDr>
</file>

<file path=xl/theme/theme1.xml><?xml version="1.0" encoding="utf-8"?>
<a:theme xmlns:a="http://schemas.openxmlformats.org/drawingml/2006/main" name="Office Theme">
  <a:themeElements>
    <a:clrScheme name="BrightNL 20">
      <a:dk1>
        <a:sysClr val="windowText" lastClr="000000"/>
      </a:dk1>
      <a:lt1>
        <a:sysClr val="window" lastClr="FFFFFF"/>
      </a:lt1>
      <a:dk2>
        <a:srgbClr val="A3A3A3"/>
      </a:dk2>
      <a:lt2>
        <a:srgbClr val="E3E3E3"/>
      </a:lt2>
      <a:accent1>
        <a:srgbClr val="C2EF08"/>
      </a:accent1>
      <a:accent2>
        <a:srgbClr val="101B26"/>
      </a:accent2>
      <a:accent3>
        <a:srgbClr val="118CD6"/>
      </a:accent3>
      <a:accent4>
        <a:srgbClr val="E9007A"/>
      </a:accent4>
      <a:accent5>
        <a:srgbClr val="FB910C"/>
      </a:accent5>
      <a:accent6>
        <a:srgbClr val="FFED0A"/>
      </a:accent6>
      <a:hlink>
        <a:srgbClr val="118CD6"/>
      </a:hlink>
      <a:folHlink>
        <a:srgbClr val="101B2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rightpensioen.nl/disclaimer/"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0.xml"/><Relationship Id="rId1" Type="http://schemas.openxmlformats.org/officeDocument/2006/relationships/hyperlink" Target="https://brightpensioen.nl/disclaimer/" TargetMode="External"/><Relationship Id="rId5" Type="http://schemas.openxmlformats.org/officeDocument/2006/relationships/comments" Target="../comments10.xml"/><Relationship Id="rId4" Type="http://schemas.openxmlformats.org/officeDocument/2006/relationships/vmlDrawing" Target="../drawings/vmlDrawing20.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bin"/><Relationship Id="rId1" Type="http://schemas.openxmlformats.org/officeDocument/2006/relationships/hyperlink" Target="https://brightpensioen.nl/disclaimer/" TargetMode="External"/><Relationship Id="rId6" Type="http://schemas.openxmlformats.org/officeDocument/2006/relationships/comments" Target="../comments11.xml"/><Relationship Id="rId5" Type="http://schemas.openxmlformats.org/officeDocument/2006/relationships/vmlDrawing" Target="../drawings/vmlDrawing22.vml"/><Relationship Id="rId4" Type="http://schemas.openxmlformats.org/officeDocument/2006/relationships/vmlDrawing" Target="../drawings/vmlDrawing21.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5.bin"/><Relationship Id="rId1" Type="http://schemas.openxmlformats.org/officeDocument/2006/relationships/hyperlink" Target="https://brightpensioen.nl/disclaimer/" TargetMode="External"/><Relationship Id="rId6" Type="http://schemas.openxmlformats.org/officeDocument/2006/relationships/comments" Target="../comments12.xml"/><Relationship Id="rId5" Type="http://schemas.openxmlformats.org/officeDocument/2006/relationships/vmlDrawing" Target="../drawings/vmlDrawing24.vml"/><Relationship Id="rId4" Type="http://schemas.openxmlformats.org/officeDocument/2006/relationships/vmlDrawing" Target="../drawings/vmlDrawing23.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25.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omments" Target="../comments2.xml"/><Relationship Id="rId2" Type="http://schemas.openxmlformats.org/officeDocument/2006/relationships/hyperlink" Target="https://brightpensioen.nl/disclaimer/" TargetMode="External"/><Relationship Id="rId1" Type="http://schemas.openxmlformats.org/officeDocument/2006/relationships/hyperlink" Target="https://brightpensioen.nl/disclaimer/" TargetMode="External"/><Relationship Id="rId6" Type="http://schemas.openxmlformats.org/officeDocument/2006/relationships/vmlDrawing" Target="../drawings/vmlDrawing4.vml"/><Relationship Id="rId5" Type="http://schemas.openxmlformats.org/officeDocument/2006/relationships/vmlDrawing" Target="../drawings/vmlDrawing3.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brightpensioen.nl/disclaimer/" TargetMode="External"/><Relationship Id="rId6" Type="http://schemas.openxmlformats.org/officeDocument/2006/relationships/comments" Target="../comments3.xml"/><Relationship Id="rId5" Type="http://schemas.openxmlformats.org/officeDocument/2006/relationships/vmlDrawing" Target="../drawings/vmlDrawing6.v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hyperlink" Target="https://brightpensioen.nl/disclaimer/" TargetMode="External"/><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hyperlink" Target="https://brightpensioen.nl/disclaimer/" TargetMode="External"/><Relationship Id="rId5" Type="http://schemas.openxmlformats.org/officeDocument/2006/relationships/comments" Target="../comments5.xml"/><Relationship Id="rId4" Type="http://schemas.openxmlformats.org/officeDocument/2006/relationships/vmlDrawing" Target="../drawings/vmlDrawing10.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hyperlink" Target="https://brightpensioen.nl/disclaimer/" TargetMode="External"/><Relationship Id="rId5" Type="http://schemas.openxmlformats.org/officeDocument/2006/relationships/comments" Target="../comments6.xml"/><Relationship Id="rId4" Type="http://schemas.openxmlformats.org/officeDocument/2006/relationships/vmlDrawing" Target="../drawings/vmlDrawing1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hyperlink" Target="https://brightpensioen.nl/disclaimer/" TargetMode="External"/><Relationship Id="rId5" Type="http://schemas.openxmlformats.org/officeDocument/2006/relationships/comments" Target="../comments7.xml"/><Relationship Id="rId4" Type="http://schemas.openxmlformats.org/officeDocument/2006/relationships/vmlDrawing" Target="../drawings/vmlDrawing14.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8.xml"/><Relationship Id="rId1" Type="http://schemas.openxmlformats.org/officeDocument/2006/relationships/hyperlink" Target="https://brightpensioen.nl/disclaimer/" TargetMode="External"/><Relationship Id="rId5" Type="http://schemas.openxmlformats.org/officeDocument/2006/relationships/comments" Target="../comments8.xml"/><Relationship Id="rId4" Type="http://schemas.openxmlformats.org/officeDocument/2006/relationships/vmlDrawing" Target="../drawings/vmlDrawing16.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hyperlink" Target="https://brightpensioen.nl/disclaimer/" TargetMode="External"/><Relationship Id="rId5" Type="http://schemas.openxmlformats.org/officeDocument/2006/relationships/comments" Target="../comments9.xml"/><Relationship Id="rId4" Type="http://schemas.openxmlformats.org/officeDocument/2006/relationships/vmlDrawing" Target="../drawings/vmlDrawing1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AK56"/>
  <sheetViews>
    <sheetView tabSelected="1" zoomScale="80" zoomScaleNormal="80" zoomScalePageLayoutView="70" workbookViewId="0">
      <selection activeCell="J9" sqref="J9"/>
    </sheetView>
  </sheetViews>
  <sheetFormatPr defaultColWidth="8" defaultRowHeight="18" x14ac:dyDescent="0.25"/>
  <cols>
    <col min="1" max="1" width="2.625" style="42" customWidth="1"/>
    <col min="2" max="2" width="2.75" style="42" customWidth="1"/>
    <col min="3" max="8" width="12.625" style="42" customWidth="1"/>
    <col min="9" max="20" width="15.875" style="42" customWidth="1"/>
    <col min="21" max="25" width="10.625" style="42" customWidth="1"/>
    <col min="26" max="26" width="11" style="42" customWidth="1"/>
    <col min="27" max="27" width="24.875" style="72" hidden="1" customWidth="1"/>
    <col min="28" max="28" width="36.375" style="72" hidden="1" customWidth="1"/>
    <col min="29" max="29" width="19.125" style="72" hidden="1" customWidth="1"/>
    <col min="30" max="30" width="20.25" style="72" hidden="1" customWidth="1"/>
    <col min="31" max="31" width="17.875" style="72" hidden="1" customWidth="1"/>
    <col min="32" max="32" width="31.25" style="72" hidden="1" customWidth="1"/>
    <col min="33" max="33" width="0" style="72" hidden="1" customWidth="1"/>
    <col min="34" max="42" width="0" style="42" hidden="1" customWidth="1"/>
    <col min="43" max="16384" width="8" style="42"/>
  </cols>
  <sheetData>
    <row r="1" spans="1:37" x14ac:dyDescent="0.25">
      <c r="A1" s="39"/>
      <c r="B1" s="40"/>
      <c r="C1" s="40"/>
      <c r="D1" s="40"/>
      <c r="E1" s="40"/>
      <c r="F1" s="40"/>
      <c r="G1" s="40"/>
      <c r="H1" s="40"/>
      <c r="I1" s="40"/>
      <c r="J1" s="40"/>
      <c r="K1" s="40"/>
      <c r="L1" s="40"/>
      <c r="M1" s="40"/>
      <c r="N1" s="40"/>
      <c r="O1" s="40"/>
      <c r="P1" s="40"/>
      <c r="Q1" s="40"/>
      <c r="R1" s="40"/>
      <c r="S1" s="40"/>
      <c r="T1" s="41"/>
      <c r="AA1" s="43" t="s">
        <v>14</v>
      </c>
      <c r="AB1" s="44"/>
      <c r="AC1" s="44"/>
      <c r="AD1" s="44"/>
      <c r="AE1" s="44"/>
      <c r="AF1" s="44"/>
      <c r="AG1" s="44"/>
      <c r="AH1" s="45"/>
      <c r="AI1" s="45"/>
      <c r="AJ1" s="45"/>
      <c r="AK1" s="45"/>
    </row>
    <row r="2" spans="1:37"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239" t="s">
        <v>58</v>
      </c>
      <c r="AH2" s="239"/>
      <c r="AI2" s="239"/>
      <c r="AJ2" s="45"/>
      <c r="AK2" s="45"/>
    </row>
    <row r="3" spans="1:37"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235" t="s">
        <v>8</v>
      </c>
      <c r="AE3" s="235" t="s">
        <v>56</v>
      </c>
      <c r="AF3" s="237" t="s">
        <v>57</v>
      </c>
      <c r="AG3" s="239"/>
      <c r="AH3" s="239"/>
      <c r="AI3" s="239"/>
      <c r="AJ3" s="45"/>
      <c r="AK3" s="45"/>
    </row>
    <row r="4" spans="1:37"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35"/>
      <c r="AE4" s="235"/>
      <c r="AF4" s="237"/>
      <c r="AG4" s="239"/>
      <c r="AH4" s="239"/>
      <c r="AI4" s="239"/>
      <c r="AJ4" s="45"/>
      <c r="AK4" s="45"/>
    </row>
    <row r="5" spans="1:37" x14ac:dyDescent="0.25">
      <c r="A5" s="53"/>
      <c r="B5" s="54"/>
      <c r="C5" s="54"/>
      <c r="D5" s="54"/>
      <c r="E5" s="54"/>
      <c r="F5" s="54"/>
      <c r="G5" s="54"/>
      <c r="H5" s="54"/>
      <c r="I5" s="54"/>
      <c r="J5" s="54"/>
      <c r="K5" s="54"/>
      <c r="L5" s="54"/>
      <c r="M5" s="54"/>
      <c r="N5" s="54"/>
      <c r="O5" s="54"/>
      <c r="P5" s="54"/>
      <c r="Q5" s="54"/>
      <c r="R5" s="54"/>
      <c r="S5" s="54"/>
      <c r="T5" s="55"/>
      <c r="AA5" s="241"/>
      <c r="AB5" s="241"/>
      <c r="AC5" s="241"/>
      <c r="AD5" s="236"/>
      <c r="AE5" s="236"/>
      <c r="AF5" s="238"/>
      <c r="AG5" s="239"/>
      <c r="AH5" s="239"/>
      <c r="AI5" s="239"/>
      <c r="AJ5" s="45"/>
      <c r="AK5" s="45"/>
    </row>
    <row r="6" spans="1:37"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239"/>
      <c r="AH6" s="239"/>
      <c r="AI6" s="239"/>
      <c r="AJ6" s="45"/>
      <c r="AK6" s="45"/>
    </row>
    <row r="7" spans="1:37" ht="23.25" x14ac:dyDescent="0.25">
      <c r="A7" s="56"/>
      <c r="B7" s="61"/>
      <c r="C7" s="57"/>
      <c r="D7" s="57"/>
      <c r="E7" s="57"/>
      <c r="F7" s="57"/>
      <c r="G7" s="57"/>
      <c r="H7" s="57"/>
      <c r="I7" s="62" t="s">
        <v>40</v>
      </c>
      <c r="J7" s="63">
        <v>2025</v>
      </c>
      <c r="K7" s="57"/>
      <c r="L7" s="64"/>
      <c r="M7" s="57"/>
      <c r="N7" s="57"/>
      <c r="O7" s="65">
        <f>AA7</f>
        <v>18475</v>
      </c>
      <c r="P7" s="66" t="s">
        <v>9</v>
      </c>
      <c r="Q7" s="57"/>
      <c r="R7" s="57"/>
      <c r="S7" s="57"/>
      <c r="T7" s="58"/>
      <c r="AA7" s="197">
        <f>VLOOKUP($J$7,gegevens!$B$6:$I$38,AA6)</f>
        <v>18475</v>
      </c>
      <c r="AB7" s="198">
        <f>VLOOKUP($J$7,gegevens!$B$6:$I$38,AB6)</f>
        <v>0.3</v>
      </c>
      <c r="AC7" s="199">
        <f>VLOOKUP($J$7,gegevens!$B$6:$I$38,AC6)</f>
        <v>6.27</v>
      </c>
      <c r="AD7" s="197">
        <f>VLOOKUP($J$7,gegevens!$B$6:$I$38,AD6)</f>
        <v>119325</v>
      </c>
      <c r="AE7" s="197">
        <f>VLOOKUP($J$7,gegevens!$B$6:$I$38,AE6)</f>
        <v>35798</v>
      </c>
      <c r="AF7" s="197">
        <f>VLOOKUP($J$7,gegevens!$B$6:$I$38,AF6)</f>
        <v>42108</v>
      </c>
      <c r="AG7" s="239"/>
      <c r="AH7" s="239"/>
      <c r="AI7" s="239"/>
      <c r="AJ7" s="45"/>
      <c r="AK7" s="45"/>
    </row>
    <row r="8" spans="1:37" x14ac:dyDescent="0.25">
      <c r="A8" s="56"/>
      <c r="B8" s="57"/>
      <c r="C8" s="57"/>
      <c r="D8" s="57"/>
      <c r="E8" s="57"/>
      <c r="F8" s="57"/>
      <c r="G8" s="57"/>
      <c r="H8" s="57"/>
      <c r="I8" s="68"/>
      <c r="J8" s="57"/>
      <c r="K8" s="57"/>
      <c r="L8" s="57"/>
      <c r="M8" s="57"/>
      <c r="N8" s="57"/>
      <c r="O8" s="65">
        <f>MAX(0,ROUNDUP(MIN(J12+M12+P12-O7,AD7),0))*AB13</f>
        <v>0</v>
      </c>
      <c r="P8" s="66" t="str">
        <f>"Premiegrondslag in " &amp;J7</f>
        <v>Premiegrondslag in 2025</v>
      </c>
      <c r="Q8" s="57"/>
      <c r="R8" s="57"/>
      <c r="S8" s="57"/>
      <c r="T8" s="58"/>
      <c r="AA8" s="44"/>
      <c r="AB8" s="44"/>
      <c r="AC8" s="44"/>
      <c r="AD8" s="44"/>
      <c r="AE8" s="44"/>
      <c r="AF8" s="44"/>
      <c r="AG8" s="239"/>
      <c r="AH8" s="239"/>
      <c r="AI8" s="239"/>
      <c r="AJ8" s="45"/>
      <c r="AK8" s="45"/>
    </row>
    <row r="9" spans="1:37" x14ac:dyDescent="0.25">
      <c r="A9" s="56"/>
      <c r="B9" s="57"/>
      <c r="C9" s="57"/>
      <c r="D9" s="57"/>
      <c r="E9" s="57"/>
      <c r="F9" s="57"/>
      <c r="G9" s="57"/>
      <c r="H9" s="57"/>
      <c r="I9" s="70" t="s">
        <v>32</v>
      </c>
      <c r="J9" s="204">
        <v>29221</v>
      </c>
      <c r="K9" s="57"/>
      <c r="L9" s="57"/>
      <c r="M9" s="57"/>
      <c r="N9" s="57"/>
      <c r="O9" s="71">
        <f>AB7</f>
        <v>0.3</v>
      </c>
      <c r="P9" s="66" t="s">
        <v>44</v>
      </c>
      <c r="Q9" s="57"/>
      <c r="R9" s="57"/>
      <c r="S9" s="57"/>
      <c r="T9" s="58"/>
      <c r="AB9" s="72" t="s">
        <v>18</v>
      </c>
      <c r="AC9" s="72" t="s">
        <v>17</v>
      </c>
      <c r="AG9" s="239"/>
      <c r="AH9" s="239"/>
      <c r="AI9" s="239"/>
      <c r="AJ9" s="45"/>
      <c r="AK9" s="45"/>
    </row>
    <row r="10" spans="1:37" x14ac:dyDescent="0.25">
      <c r="A10" s="56"/>
      <c r="B10" s="57"/>
      <c r="C10" s="57"/>
      <c r="D10" s="57"/>
      <c r="E10" s="57"/>
      <c r="F10" s="57"/>
      <c r="G10" s="57"/>
      <c r="H10" s="57"/>
      <c r="I10" s="73"/>
      <c r="J10" s="73"/>
      <c r="K10" s="73"/>
      <c r="L10" s="73"/>
      <c r="M10" s="57"/>
      <c r="N10" s="74"/>
      <c r="O10" s="75"/>
      <c r="P10" s="57"/>
      <c r="Q10" s="57"/>
      <c r="R10" s="57"/>
      <c r="S10" s="57"/>
      <c r="T10" s="58"/>
      <c r="AA10" s="72" t="s">
        <v>25</v>
      </c>
      <c r="AB10" s="213">
        <f>J7-YEAR(Geboortedatum)-1</f>
        <v>44</v>
      </c>
      <c r="AC10" s="213">
        <f>12-MONTH(Geboortedatum)</f>
        <v>11</v>
      </c>
      <c r="AG10" s="239"/>
      <c r="AH10" s="239"/>
      <c r="AI10" s="239"/>
      <c r="AJ10" s="45"/>
      <c r="AK10" s="45"/>
    </row>
    <row r="11" spans="1:37"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67</v>
      </c>
      <c r="AC11" s="196">
        <f>VLOOKUP($J$7,gegevens!$B$6:$K$38,10)</f>
        <v>0</v>
      </c>
      <c r="AH11" s="45"/>
      <c r="AI11" s="45"/>
      <c r="AJ11" s="45"/>
      <c r="AK11" s="45"/>
    </row>
    <row r="12" spans="1:37" x14ac:dyDescent="0.25">
      <c r="A12" s="56"/>
      <c r="B12" s="57"/>
      <c r="C12" s="57"/>
      <c r="D12" s="57"/>
      <c r="E12" s="57"/>
      <c r="F12" s="57"/>
      <c r="G12" s="57"/>
      <c r="H12" s="57"/>
      <c r="I12" s="78" t="str">
        <f>"Inkomen "&amp;(J7-1)</f>
        <v>Inkomen 2024</v>
      </c>
      <c r="J12" s="79">
        <v>0</v>
      </c>
      <c r="K12" s="80"/>
      <c r="L12" s="81" t="str">
        <f>"Winst/(Verlies) "&amp;($J$7-1)</f>
        <v>Winst/(Verlies) 2024</v>
      </c>
      <c r="M12" s="82">
        <v>0</v>
      </c>
      <c r="N12" s="75"/>
      <c r="O12" s="81" t="str">
        <f>"Overig inkomen "&amp;($J$7-1)</f>
        <v>Overig inkomen 2024</v>
      </c>
      <c r="P12" s="82">
        <v>0</v>
      </c>
      <c r="Q12" s="57"/>
      <c r="R12" s="57"/>
      <c r="S12" s="57"/>
      <c r="T12" s="58"/>
      <c r="AA12" s="72" t="s">
        <v>64</v>
      </c>
      <c r="AB12" s="234" t="b">
        <f>IFERROR(_xlfn.XLOOKUP(Geboortedatum,gegevens!$L$6:$L$38,gegevens!$B$6:$B$38,TRUE,1),FALSE)</f>
        <v>1</v>
      </c>
      <c r="AH12" s="84"/>
      <c r="AI12" s="45"/>
      <c r="AJ12" s="45"/>
      <c r="AK12" s="45"/>
    </row>
    <row r="13" spans="1:37" x14ac:dyDescent="0.25">
      <c r="A13" s="56"/>
      <c r="B13" s="57"/>
      <c r="C13" s="57"/>
      <c r="D13" s="57"/>
      <c r="E13" s="57"/>
      <c r="F13" s="57"/>
      <c r="G13" s="57"/>
      <c r="H13" s="57"/>
      <c r="I13" s="57"/>
      <c r="J13" s="57"/>
      <c r="K13" s="57"/>
      <c r="L13" s="86"/>
      <c r="M13" s="57"/>
      <c r="N13" s="75"/>
      <c r="O13" s="75"/>
      <c r="P13" s="75"/>
      <c r="Q13" s="75"/>
      <c r="R13" s="57"/>
      <c r="S13" s="57"/>
      <c r="T13" s="58"/>
      <c r="AA13" s="72" t="s">
        <v>54</v>
      </c>
      <c r="AB13" s="194">
        <f>IF(ISLOGICAL(AB12),--AB12,IF(J7 &lt;= AB12 + 5,1,0))</f>
        <v>1</v>
      </c>
      <c r="AH13" s="45"/>
      <c r="AI13" s="45"/>
      <c r="AJ13" s="45"/>
      <c r="AK13" s="45"/>
    </row>
    <row r="14" spans="1:37" x14ac:dyDescent="0.25">
      <c r="A14" s="56"/>
      <c r="B14" s="57"/>
      <c r="C14" s="57"/>
      <c r="D14" s="57"/>
      <c r="E14" s="57"/>
      <c r="F14" s="57"/>
      <c r="G14" s="57"/>
      <c r="H14" s="57"/>
      <c r="I14" s="87" t="s">
        <v>37</v>
      </c>
      <c r="J14" s="88"/>
      <c r="K14" s="57"/>
      <c r="L14" s="57"/>
      <c r="M14" s="57"/>
      <c r="N14" s="57"/>
      <c r="O14" s="57"/>
      <c r="P14" s="57"/>
      <c r="Q14" s="57"/>
      <c r="R14" s="57"/>
      <c r="S14" s="57"/>
      <c r="T14" s="58"/>
      <c r="AB14" s="214">
        <v>0</v>
      </c>
      <c r="AH14" s="45"/>
      <c r="AI14" s="45"/>
      <c r="AJ14" s="45"/>
      <c r="AK14" s="45"/>
    </row>
    <row r="15" spans="1:37" x14ac:dyDescent="0.25">
      <c r="A15" s="56"/>
      <c r="B15" s="57"/>
      <c r="C15" s="57"/>
      <c r="D15" s="57"/>
      <c r="E15" s="57"/>
      <c r="F15" s="57"/>
      <c r="G15" s="57"/>
      <c r="H15" s="57"/>
      <c r="I15" s="90" t="s">
        <v>38</v>
      </c>
      <c r="J15" s="91"/>
      <c r="K15" s="57"/>
      <c r="L15" s="57"/>
      <c r="M15" s="57"/>
      <c r="N15" s="57"/>
      <c r="O15" s="57"/>
      <c r="P15" s="57"/>
      <c r="Q15" s="57"/>
      <c r="R15" s="57"/>
      <c r="S15" s="57"/>
      <c r="T15" s="58"/>
      <c r="AB15" s="214">
        <v>1</v>
      </c>
      <c r="AH15" s="45"/>
      <c r="AI15" s="45"/>
      <c r="AJ15" s="45"/>
      <c r="AK15" s="45"/>
    </row>
    <row r="16" spans="1:37" x14ac:dyDescent="0.25">
      <c r="A16" s="56"/>
      <c r="B16" s="57"/>
      <c r="C16" s="57"/>
      <c r="D16" s="57"/>
      <c r="E16" s="57"/>
      <c r="F16" s="57"/>
      <c r="G16" s="57"/>
      <c r="H16" s="57"/>
      <c r="I16" s="93"/>
      <c r="J16" s="94"/>
      <c r="K16" s="57"/>
      <c r="L16" s="57"/>
      <c r="M16" s="57"/>
      <c r="N16" s="57"/>
      <c r="O16" s="57"/>
      <c r="P16" s="57"/>
      <c r="Q16" s="57"/>
      <c r="R16" s="57"/>
      <c r="S16" s="57"/>
      <c r="T16" s="58"/>
      <c r="AH16" s="45"/>
      <c r="AI16" s="45"/>
      <c r="AJ16" s="45"/>
      <c r="AK16" s="45"/>
    </row>
    <row r="17" spans="1:37" x14ac:dyDescent="0.25">
      <c r="A17" s="56"/>
      <c r="B17" s="57"/>
      <c r="C17" s="57"/>
      <c r="D17" s="57"/>
      <c r="E17" s="57"/>
      <c r="F17" s="57"/>
      <c r="G17" s="57"/>
      <c r="H17" s="57"/>
      <c r="I17" s="57"/>
      <c r="J17" s="57"/>
      <c r="K17" s="57"/>
      <c r="L17" s="86"/>
      <c r="M17" s="57"/>
      <c r="N17" s="57"/>
      <c r="O17" s="57"/>
      <c r="P17" s="57"/>
      <c r="Q17" s="57"/>
      <c r="R17" s="57"/>
      <c r="S17" s="57"/>
      <c r="T17" s="58"/>
      <c r="AH17" s="45"/>
      <c r="AI17" s="45"/>
      <c r="AJ17" s="45"/>
      <c r="AK17" s="45"/>
    </row>
    <row r="18" spans="1:37" x14ac:dyDescent="0.25">
      <c r="A18" s="56"/>
      <c r="B18" s="57"/>
      <c r="C18" s="57"/>
      <c r="D18" s="57"/>
      <c r="E18" s="57"/>
      <c r="F18" s="57"/>
      <c r="G18" s="57"/>
      <c r="H18" s="57"/>
      <c r="I18" s="97" t="str">
        <f>"Factor A "&amp;(J7-1)</f>
        <v>Factor A 2024</v>
      </c>
      <c r="J18" s="98">
        <v>0</v>
      </c>
      <c r="K18" s="57"/>
      <c r="L18" s="57"/>
      <c r="M18" s="57"/>
      <c r="N18" s="57"/>
      <c r="O18" s="57"/>
      <c r="P18" s="57"/>
      <c r="Q18" s="57"/>
      <c r="R18" s="57"/>
      <c r="S18" s="57"/>
      <c r="T18" s="58"/>
      <c r="AH18" s="45"/>
      <c r="AI18" s="45"/>
      <c r="AJ18" s="45"/>
      <c r="AK18" s="45"/>
    </row>
    <row r="19" spans="1:37" x14ac:dyDescent="0.25">
      <c r="A19" s="56"/>
      <c r="B19" s="57"/>
      <c r="C19" s="57"/>
      <c r="D19" s="57"/>
      <c r="E19" s="57"/>
      <c r="F19" s="57"/>
      <c r="G19" s="57"/>
      <c r="H19" s="57"/>
      <c r="I19" s="101" t="s">
        <v>10</v>
      </c>
      <c r="J19" s="57">
        <f>AC7</f>
        <v>6.27</v>
      </c>
      <c r="K19" s="57"/>
      <c r="L19" s="99" t="str">
        <f>"Afname FOR in "&amp;(J7-1)</f>
        <v>Afname FOR in 2024</v>
      </c>
      <c r="M19" s="100">
        <v>0</v>
      </c>
      <c r="N19" s="57"/>
      <c r="O19" s="57"/>
      <c r="P19" s="57"/>
      <c r="Q19" s="57"/>
      <c r="R19" s="57"/>
      <c r="S19" s="57"/>
      <c r="T19" s="58"/>
      <c r="AH19" s="45"/>
      <c r="AI19" s="45"/>
      <c r="AJ19" s="45"/>
      <c r="AK19" s="45"/>
    </row>
    <row r="20" spans="1:37" x14ac:dyDescent="0.25">
      <c r="A20" s="56"/>
      <c r="B20" s="57"/>
      <c r="C20" s="57"/>
      <c r="D20" s="57"/>
      <c r="E20" s="57"/>
      <c r="F20" s="57"/>
      <c r="G20" s="57"/>
      <c r="H20" s="57"/>
      <c r="I20" s="57"/>
      <c r="J20" s="57"/>
      <c r="K20" s="57"/>
      <c r="L20" s="99" t="str">
        <f>"FOR omgezet naar lijfrente in "&amp;(J7)</f>
        <v>FOR omgezet naar lijfrente in 2025</v>
      </c>
      <c r="M20" s="102">
        <v>0</v>
      </c>
      <c r="N20" s="103" t="s">
        <v>3</v>
      </c>
      <c r="O20" s="104">
        <f>ROUNDUP(I47,0)</f>
        <v>0</v>
      </c>
      <c r="P20" s="104"/>
      <c r="Q20" s="104"/>
      <c r="R20" s="104"/>
      <c r="S20" s="57"/>
      <c r="T20" s="58"/>
      <c r="AH20" s="45"/>
      <c r="AI20" s="45"/>
      <c r="AJ20" s="45"/>
      <c r="AK20" s="45"/>
    </row>
    <row r="21" spans="1:37"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row>
    <row r="22" spans="1:37" x14ac:dyDescent="0.25">
      <c r="A22" s="53"/>
      <c r="B22" s="54"/>
      <c r="C22" s="54"/>
      <c r="D22" s="54"/>
      <c r="E22" s="54"/>
      <c r="F22" s="54"/>
      <c r="G22" s="54"/>
      <c r="H22" s="54"/>
      <c r="I22" s="54"/>
      <c r="J22" s="54"/>
      <c r="K22" s="54"/>
      <c r="L22" s="54"/>
      <c r="M22" s="54"/>
      <c r="N22" s="54"/>
      <c r="O22" s="54"/>
      <c r="P22" s="54"/>
      <c r="Q22" s="54"/>
      <c r="R22" s="54"/>
      <c r="S22" s="54"/>
      <c r="T22" s="55"/>
      <c r="U22" s="105"/>
      <c r="V22" s="105"/>
      <c r="W22" s="105"/>
      <c r="AH22" s="45"/>
      <c r="AI22" s="45"/>
      <c r="AJ22" s="45"/>
      <c r="AK22" s="45"/>
    </row>
    <row r="23" spans="1:37"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row>
    <row r="24" spans="1:37" ht="18.75" thickBot="1" x14ac:dyDescent="0.3">
      <c r="A24" s="46"/>
      <c r="B24" s="47"/>
      <c r="C24" s="47"/>
      <c r="D24" s="47"/>
      <c r="E24" s="47"/>
      <c r="F24" s="47"/>
      <c r="G24" s="47"/>
      <c r="H24" s="47"/>
      <c r="I24" s="106" t="str">
        <f>"Beschikbare jaarruimte in "&amp;J7</f>
        <v>Beschikbare jaarruimte in 2025</v>
      </c>
      <c r="J24" s="107"/>
      <c r="K24" s="107"/>
      <c r="L24" s="108"/>
      <c r="M24" s="109">
        <f>MAX(0,ROUNDUP(O8*O9-J18*J19,0))*AB13</f>
        <v>0</v>
      </c>
      <c r="N24" s="47"/>
      <c r="O24" s="47"/>
      <c r="P24" s="47"/>
      <c r="Q24" s="47"/>
      <c r="R24" s="47"/>
      <c r="S24" s="195"/>
      <c r="T24" s="48"/>
      <c r="AH24" s="45"/>
      <c r="AI24" s="45"/>
      <c r="AJ24" s="45"/>
      <c r="AK24" s="45"/>
    </row>
    <row r="25" spans="1:37" ht="10.9"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row>
    <row r="26" spans="1:37" ht="18.75" thickBot="1" x14ac:dyDescent="0.3">
      <c r="A26" s="46"/>
      <c r="B26" s="47"/>
      <c r="C26" s="47"/>
      <c r="D26" s="47"/>
      <c r="E26" s="47"/>
      <c r="F26" s="47"/>
      <c r="G26" s="47"/>
      <c r="H26" s="47"/>
      <c r="I26" s="114" t="str">
        <f>"Beschikbare reserveringsruimte in "&amp;J7</f>
        <v>Beschikbare reserveringsruimte in 2025</v>
      </c>
      <c r="J26" s="115"/>
      <c r="K26" s="115"/>
      <c r="L26" s="116"/>
      <c r="M26" s="109">
        <f>MIN(SUM(J38:S38),AF7)</f>
        <v>0</v>
      </c>
      <c r="N26" s="47"/>
      <c r="O26" s="47"/>
      <c r="P26" s="47"/>
      <c r="Q26" s="47"/>
      <c r="R26" s="47"/>
      <c r="S26" s="47"/>
      <c r="T26" s="48"/>
      <c r="X26" s="117"/>
      <c r="Y26" s="117"/>
      <c r="AA26" s="45"/>
      <c r="AB26" s="45"/>
      <c r="AC26" s="45"/>
      <c r="AD26" s="42"/>
      <c r="AE26" s="42"/>
      <c r="AF26" s="42"/>
      <c r="AG26" s="42"/>
    </row>
    <row r="27" spans="1:37" ht="10.9"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V27" s="105"/>
      <c r="W27" s="105"/>
      <c r="Z27" s="121"/>
      <c r="AA27" s="45"/>
      <c r="AB27" s="45"/>
      <c r="AC27" s="45"/>
      <c r="AD27" s="42"/>
      <c r="AE27" s="42"/>
      <c r="AF27" s="42"/>
      <c r="AG27" s="42"/>
    </row>
    <row r="28" spans="1:37" ht="18.75" thickBot="1" x14ac:dyDescent="0.3">
      <c r="A28" s="46"/>
      <c r="B28" s="47"/>
      <c r="C28" s="47"/>
      <c r="D28" s="47"/>
      <c r="E28" s="47"/>
      <c r="F28" s="47"/>
      <c r="G28" s="47"/>
      <c r="H28" s="47"/>
      <c r="I28" s="122" t="str">
        <f>"Maximaal toegelaten lijfrentestorting in "&amp;J7</f>
        <v>Maximaal toegelaten lijfrentestorting in 2025</v>
      </c>
      <c r="J28" s="123"/>
      <c r="K28" s="123"/>
      <c r="L28" s="124"/>
      <c r="M28" s="109">
        <f>M24+M26+M20</f>
        <v>0</v>
      </c>
      <c r="N28" s="47"/>
      <c r="O28" s="47"/>
      <c r="P28" s="47"/>
      <c r="Q28" s="47"/>
      <c r="R28" s="47"/>
      <c r="S28" s="47"/>
      <c r="T28" s="48"/>
      <c r="AA28" s="45"/>
      <c r="AB28" s="45"/>
      <c r="AC28" s="45"/>
      <c r="AD28" s="42"/>
      <c r="AE28" s="42"/>
      <c r="AF28" s="42"/>
      <c r="AG28" s="42"/>
    </row>
    <row r="29" spans="1:37" ht="10.9"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37" x14ac:dyDescent="0.25">
      <c r="A30" s="46"/>
      <c r="B30" s="47"/>
      <c r="C30" s="47"/>
      <c r="D30" s="47"/>
      <c r="E30" s="47"/>
      <c r="F30" s="47"/>
      <c r="G30" s="47"/>
      <c r="H30" s="47"/>
      <c r="I30" s="125" t="str">
        <f>"Gestort aan lijfrente in "&amp;J7</f>
        <v>Gestort aan lijfrente in 2025</v>
      </c>
      <c r="J30" s="126"/>
      <c r="K30" s="126"/>
      <c r="L30" s="127"/>
      <c r="M30" s="128">
        <v>0</v>
      </c>
      <c r="N30" s="47"/>
      <c r="O30" s="47"/>
      <c r="P30" s="47"/>
      <c r="Q30" s="47"/>
      <c r="R30" s="47"/>
      <c r="S30" s="47"/>
      <c r="T30" s="48"/>
      <c r="AA30" s="45"/>
      <c r="AB30" s="45"/>
      <c r="AC30" s="45"/>
      <c r="AD30" s="42"/>
      <c r="AE30" s="42"/>
      <c r="AF30" s="42"/>
      <c r="AG30" s="42"/>
    </row>
    <row r="31" spans="1:37"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37"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37" ht="10.9"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37" ht="18.75" thickBot="1" x14ac:dyDescent="0.3">
      <c r="A34" s="46"/>
      <c r="B34" s="47"/>
      <c r="C34" s="47"/>
      <c r="D34" s="47"/>
      <c r="E34" s="47"/>
      <c r="F34" s="47"/>
      <c r="G34" s="47"/>
      <c r="H34" s="47"/>
      <c r="I34" s="138" t="str">
        <f>"Nog maximaal extra in te leggen in "&amp;J7</f>
        <v>Nog maximaal extra in te leggen in 2025</v>
      </c>
      <c r="J34" s="139"/>
      <c r="K34" s="140"/>
      <c r="L34" s="141"/>
      <c r="M34" s="109">
        <f>M28-M30</f>
        <v>0</v>
      </c>
      <c r="N34" s="47"/>
      <c r="O34" s="47"/>
      <c r="P34" s="47"/>
      <c r="Q34" s="47"/>
      <c r="R34" s="47"/>
      <c r="S34" s="47"/>
      <c r="T34" s="48"/>
      <c r="AA34" s="45"/>
      <c r="AB34" s="45"/>
      <c r="AC34" s="45"/>
      <c r="AD34" s="42"/>
      <c r="AE34" s="42"/>
      <c r="AF34" s="42"/>
      <c r="AG34" s="42"/>
    </row>
    <row r="35" spans="1:37" x14ac:dyDescent="0.25">
      <c r="A35" s="46"/>
      <c r="B35" s="47"/>
      <c r="C35" s="47"/>
      <c r="D35" s="47"/>
      <c r="E35" s="47"/>
      <c r="F35" s="47"/>
      <c r="G35" s="47"/>
      <c r="H35" s="47"/>
      <c r="I35" s="47"/>
      <c r="J35" s="118"/>
      <c r="K35" s="118"/>
      <c r="L35" s="118"/>
      <c r="M35" s="118"/>
      <c r="N35" s="118"/>
      <c r="O35" s="118"/>
      <c r="P35" s="118"/>
      <c r="Q35" s="118"/>
      <c r="R35" s="118"/>
      <c r="S35" s="118"/>
      <c r="T35" s="142"/>
      <c r="AA35" s="45"/>
      <c r="AB35" s="45"/>
      <c r="AC35" s="45"/>
      <c r="AD35" s="42"/>
      <c r="AE35" s="42"/>
      <c r="AF35" s="42"/>
      <c r="AG35" s="42"/>
    </row>
    <row r="36" spans="1:37" x14ac:dyDescent="0.25">
      <c r="A36" s="46"/>
      <c r="B36" s="47"/>
      <c r="C36" s="47"/>
      <c r="D36" s="47"/>
      <c r="E36" s="47"/>
      <c r="F36" s="118"/>
      <c r="G36" s="118"/>
      <c r="H36" s="118"/>
      <c r="I36" s="143"/>
      <c r="J36" s="119"/>
      <c r="K36" s="144"/>
      <c r="L36" s="144"/>
      <c r="M36" s="144"/>
      <c r="N36" s="144"/>
      <c r="O36" s="144"/>
      <c r="P36" s="144"/>
      <c r="Q36" s="144"/>
      <c r="R36" s="144"/>
      <c r="S36" s="144"/>
      <c r="T36" s="145"/>
      <c r="AA36" s="146"/>
      <c r="AB36" s="146"/>
      <c r="AC36" s="146"/>
      <c r="AD36" s="146"/>
      <c r="AE36" s="146"/>
      <c r="AF36" s="146"/>
      <c r="AG36" s="146"/>
      <c r="AH36" s="45"/>
      <c r="AI36" s="45"/>
      <c r="AJ36" s="45"/>
      <c r="AK36" s="45"/>
    </row>
    <row r="37" spans="1:37" x14ac:dyDescent="0.25">
      <c r="A37" s="46"/>
      <c r="B37" s="47"/>
      <c r="C37" s="47"/>
      <c r="D37" s="147"/>
      <c r="E37" s="147"/>
      <c r="F37" s="147"/>
      <c r="G37" s="148" t="s">
        <v>51</v>
      </c>
      <c r="H37" s="144"/>
      <c r="I37" s="149">
        <f>J7</f>
        <v>2025</v>
      </c>
      <c r="J37" s="149">
        <f>I37-1</f>
        <v>2024</v>
      </c>
      <c r="K37" s="149">
        <f t="shared" ref="K37:N37" si="0">J37-1</f>
        <v>2023</v>
      </c>
      <c r="L37" s="149">
        <f t="shared" si="0"/>
        <v>2022</v>
      </c>
      <c r="M37" s="149">
        <f t="shared" si="0"/>
        <v>2021</v>
      </c>
      <c r="N37" s="149">
        <f t="shared" si="0"/>
        <v>2020</v>
      </c>
      <c r="O37" s="149">
        <f t="shared" ref="O37" si="1">N37-1</f>
        <v>2019</v>
      </c>
      <c r="P37" s="149">
        <f t="shared" ref="P37" si="2">O37-1</f>
        <v>2018</v>
      </c>
      <c r="Q37" s="149">
        <f t="shared" ref="Q37" si="3">P37-1</f>
        <v>2017</v>
      </c>
      <c r="R37" s="149">
        <f t="shared" ref="R37" si="4">Q37-1</f>
        <v>2016</v>
      </c>
      <c r="S37" s="149">
        <f t="shared" ref="S37" si="5">R37-1</f>
        <v>2015</v>
      </c>
      <c r="T37" s="145"/>
      <c r="AA37" s="146"/>
      <c r="AB37" s="146"/>
      <c r="AC37" s="146"/>
      <c r="AD37" s="146"/>
      <c r="AE37" s="146"/>
      <c r="AF37" s="146"/>
      <c r="AG37" s="146"/>
      <c r="AH37" s="45"/>
      <c r="AI37" s="45"/>
      <c r="AJ37" s="45"/>
      <c r="AK37" s="45"/>
    </row>
    <row r="38" spans="1:37" x14ac:dyDescent="0.25">
      <c r="A38" s="46"/>
      <c r="B38" s="47"/>
      <c r="C38" s="47"/>
      <c r="D38" s="150"/>
      <c r="E38" s="150"/>
      <c r="F38" s="150"/>
      <c r="G38" s="151" t="str">
        <f>"Nog ongebruikt begin "&amp;J7</f>
        <v>Nog ongebruikt begin 2025</v>
      </c>
      <c r="H38" s="152"/>
      <c r="I38" s="153">
        <f>M24</f>
        <v>0</v>
      </c>
      <c r="J38" s="152">
        <f>IF($AB$13,'2024'!I40,0)</f>
        <v>0</v>
      </c>
      <c r="K38" s="152">
        <f>IF($AB$13,'2024'!J40,0)</f>
        <v>0</v>
      </c>
      <c r="L38" s="152">
        <f>IF($AB$13,'2024'!K40,0)</f>
        <v>0</v>
      </c>
      <c r="M38" s="152">
        <f>IF($AB$13,'2024'!L40,0)</f>
        <v>0</v>
      </c>
      <c r="N38" s="152">
        <f>IF($AB$13,'2024'!M40,0)</f>
        <v>0</v>
      </c>
      <c r="O38" s="152">
        <f>IF($AB$13,'2024'!N40,0)</f>
        <v>0</v>
      </c>
      <c r="P38" s="152">
        <f>IF($AB$13,'2024'!O40,0)</f>
        <v>0</v>
      </c>
      <c r="Q38" s="152">
        <f>IF($AB$13,'2024'!P40,0)</f>
        <v>0</v>
      </c>
      <c r="R38" s="152">
        <f>IF($AB$13,'2024'!Q40,0)</f>
        <v>0</v>
      </c>
      <c r="S38" s="152">
        <f>IF($AB$13,'2024'!R40,0)</f>
        <v>0</v>
      </c>
      <c r="T38" s="145"/>
      <c r="AA38" s="146"/>
      <c r="AB38" s="146"/>
      <c r="AC38" s="146"/>
      <c r="AD38" s="146"/>
      <c r="AE38" s="146"/>
      <c r="AF38" s="146"/>
      <c r="AG38" s="146"/>
      <c r="AH38" s="45"/>
      <c r="AI38" s="45"/>
      <c r="AJ38" s="45"/>
      <c r="AK38" s="45"/>
    </row>
    <row r="39" spans="1:37" x14ac:dyDescent="0.25">
      <c r="A39" s="46"/>
      <c r="B39" s="47"/>
      <c r="C39" s="47"/>
      <c r="D39" s="150"/>
      <c r="E39" s="150"/>
      <c r="F39" s="150"/>
      <c r="G39" s="151" t="str">
        <f>"Gebruikt in "&amp;J7</f>
        <v>Gebruikt in 2025</v>
      </c>
      <c r="H39" s="152"/>
      <c r="I39" s="154">
        <f>M32</f>
        <v>0</v>
      </c>
      <c r="J39" s="154">
        <f>IF(J38&lt;($M31-SUM(K39:$T39)),J38,($M31-SUM(K39:$T39)))</f>
        <v>0</v>
      </c>
      <c r="K39" s="154">
        <f>IF(K38&lt;($M31-SUM(L39:$T39)),K38,($M31-SUM(L39:$T39)))</f>
        <v>0</v>
      </c>
      <c r="L39" s="154">
        <f>IF(L38&lt;($M31-SUM(M39:$T39)),L38,($M31-SUM(M39:$T39)))</f>
        <v>0</v>
      </c>
      <c r="M39" s="154">
        <f>IF(M38&lt;($M31-SUM(N39:$T39)),M38,($M31-SUM(N39:$T39)))</f>
        <v>0</v>
      </c>
      <c r="N39" s="154">
        <f>IF(N38&lt;($M31-SUM(O39:$T39)),N38,($M31-SUM(O39:$T39)))</f>
        <v>0</v>
      </c>
      <c r="O39" s="154">
        <f>IF(O38&lt;($M31-SUM(P39:$T39)),O38,($M31-SUM(P39:$T39)))</f>
        <v>0</v>
      </c>
      <c r="P39" s="154">
        <f>IF(P38&lt;($M31-SUM(Q39:$T39)),P38,($M31-SUM(Q39:$T39)))</f>
        <v>0</v>
      </c>
      <c r="Q39" s="154">
        <f>IF(Q38&lt;($M31-SUM(R39:$T39)),Q38,($M31-SUM(R39:$T39)))</f>
        <v>0</v>
      </c>
      <c r="R39" s="154">
        <f>IF(R38&lt;($M31-SUM(S39:$T39)),R38,($M31-SUM(S39:$T39)))</f>
        <v>0</v>
      </c>
      <c r="S39" s="154">
        <f>IF(S38&lt;($M31-SUM(T39:$T39)),S38,($M31-SUM(T39:$T39)))</f>
        <v>0</v>
      </c>
      <c r="T39" s="145"/>
      <c r="AH39" s="45"/>
      <c r="AI39" s="45"/>
      <c r="AJ39" s="45"/>
      <c r="AK39" s="45"/>
    </row>
    <row r="40" spans="1:37" x14ac:dyDescent="0.25">
      <c r="A40" s="46"/>
      <c r="B40" s="47"/>
      <c r="C40" s="47"/>
      <c r="D40" s="147"/>
      <c r="E40" s="147"/>
      <c r="F40" s="147"/>
      <c r="G40" s="155" t="s">
        <v>24</v>
      </c>
      <c r="H40" s="152"/>
      <c r="I40" s="156">
        <f>I38-I39</f>
        <v>0</v>
      </c>
      <c r="J40" s="156">
        <f t="shared" ref="J40:S40" si="6">J38-J39</f>
        <v>0</v>
      </c>
      <c r="K40" s="156">
        <f t="shared" si="6"/>
        <v>0</v>
      </c>
      <c r="L40" s="156">
        <f t="shared" si="6"/>
        <v>0</v>
      </c>
      <c r="M40" s="156">
        <f t="shared" si="6"/>
        <v>0</v>
      </c>
      <c r="N40" s="156">
        <f t="shared" si="6"/>
        <v>0</v>
      </c>
      <c r="O40" s="156">
        <f t="shared" ref="O40:R40" si="7">O38-O39</f>
        <v>0</v>
      </c>
      <c r="P40" s="156">
        <f t="shared" si="7"/>
        <v>0</v>
      </c>
      <c r="Q40" s="156">
        <f t="shared" si="7"/>
        <v>0</v>
      </c>
      <c r="R40" s="156">
        <f t="shared" si="7"/>
        <v>0</v>
      </c>
      <c r="S40" s="153">
        <f t="shared" si="6"/>
        <v>0</v>
      </c>
      <c r="T40" s="145"/>
      <c r="AA40" s="146"/>
      <c r="AB40" s="146"/>
      <c r="AC40" s="146"/>
      <c r="AD40" s="146"/>
      <c r="AE40" s="146"/>
      <c r="AF40" s="146"/>
      <c r="AG40" s="146"/>
      <c r="AH40" s="45"/>
      <c r="AI40" s="45"/>
      <c r="AJ40" s="45"/>
      <c r="AK40" s="45"/>
    </row>
    <row r="41" spans="1:37" x14ac:dyDescent="0.25">
      <c r="A41" s="46"/>
      <c r="B41" s="47"/>
      <c r="C41" s="47"/>
      <c r="D41" s="144"/>
      <c r="E41" s="144"/>
      <c r="F41" s="144"/>
      <c r="G41" s="153"/>
      <c r="H41" s="152"/>
      <c r="I41" s="157" t="str">
        <f>" =&gt; Bovenstaande roze velden kun je volgend jaar overnemen bij jaarruimte berekening over "&amp;(J7+1)&amp;" in de cellen J38-S38 van de tab '"&amp;(J7+1)&amp;"_KORT'"</f>
        <v xml:space="preserve"> =&gt; Bovenstaande roze velden kun je volgend jaar overnemen bij jaarruimte berekening over 2026 in de cellen J38-S38 van de tab '2026_KORT'</v>
      </c>
      <c r="J41" s="152"/>
      <c r="K41" s="152"/>
      <c r="L41" s="152"/>
      <c r="M41" s="152"/>
      <c r="N41" s="152"/>
      <c r="O41" s="152"/>
      <c r="P41" s="152"/>
      <c r="Q41" s="152"/>
      <c r="R41" s="152"/>
      <c r="S41" s="152"/>
      <c r="T41" s="145"/>
      <c r="AA41" s="146"/>
      <c r="AB41" s="146"/>
      <c r="AC41" s="146"/>
      <c r="AD41" s="146"/>
      <c r="AE41" s="146"/>
      <c r="AF41" s="146"/>
      <c r="AG41" s="146"/>
      <c r="AH41" s="45"/>
      <c r="AI41" s="45"/>
      <c r="AJ41" s="45"/>
      <c r="AK41" s="45"/>
    </row>
    <row r="42" spans="1:37" x14ac:dyDescent="0.25">
      <c r="A42" s="46"/>
      <c r="B42" s="47"/>
      <c r="C42" s="47"/>
      <c r="D42" s="147"/>
      <c r="E42" s="147"/>
      <c r="F42" s="147"/>
      <c r="G42" s="158" t="s">
        <v>23</v>
      </c>
      <c r="H42" s="158"/>
      <c r="I42" s="144"/>
      <c r="J42" s="144"/>
      <c r="K42" s="144"/>
      <c r="L42" s="144"/>
      <c r="M42" s="144"/>
      <c r="N42" s="144"/>
      <c r="O42" s="144"/>
      <c r="P42" s="144"/>
      <c r="Q42" s="144"/>
      <c r="R42" s="144"/>
      <c r="S42" s="144"/>
      <c r="T42" s="145"/>
      <c r="AA42" s="146"/>
      <c r="AB42" s="146"/>
      <c r="AC42" s="146"/>
      <c r="AD42" s="146"/>
      <c r="AE42" s="146"/>
      <c r="AF42" s="146"/>
      <c r="AG42" s="146"/>
      <c r="AH42" s="45"/>
      <c r="AI42" s="45"/>
      <c r="AJ42" s="45"/>
      <c r="AK42" s="45"/>
    </row>
    <row r="43" spans="1:37" x14ac:dyDescent="0.25">
      <c r="A43" s="46"/>
      <c r="B43" s="47"/>
      <c r="C43" s="47"/>
      <c r="D43" s="150"/>
      <c r="E43" s="150"/>
      <c r="F43" s="150"/>
      <c r="G43" s="159" t="str">
        <f>"Stand FOR begin "&amp;(J7-1)</f>
        <v>Stand FOR begin 2024</v>
      </c>
      <c r="H43" s="159"/>
      <c r="I43" s="160">
        <f>'2024'!I46</f>
        <v>0</v>
      </c>
      <c r="J43" s="144"/>
      <c r="K43" s="144"/>
      <c r="L43" s="144"/>
      <c r="M43" s="144"/>
      <c r="N43" s="144"/>
      <c r="O43" s="144"/>
      <c r="P43" s="144"/>
      <c r="Q43" s="144"/>
      <c r="R43" s="144"/>
      <c r="S43" s="144"/>
      <c r="T43" s="48"/>
      <c r="AA43" s="146"/>
      <c r="AB43" s="146"/>
      <c r="AC43" s="146"/>
      <c r="AD43" s="146"/>
      <c r="AE43" s="146"/>
      <c r="AF43" s="146"/>
      <c r="AG43" s="146"/>
      <c r="AH43" s="45"/>
      <c r="AI43" s="45"/>
      <c r="AJ43" s="45"/>
      <c r="AK43" s="45"/>
    </row>
    <row r="44" spans="1:37" hidden="1" x14ac:dyDescent="0.25">
      <c r="A44" s="46"/>
      <c r="B44" s="47"/>
      <c r="C44" s="47"/>
      <c r="D44" s="150"/>
      <c r="E44" s="150"/>
      <c r="F44" s="150"/>
      <c r="G44" s="159"/>
      <c r="H44" s="159"/>
      <c r="I44" s="160"/>
      <c r="J44" s="144"/>
      <c r="K44" s="144"/>
      <c r="L44" s="144"/>
      <c r="M44" s="144"/>
      <c r="N44" s="144"/>
      <c r="O44" s="144"/>
      <c r="P44" s="144"/>
      <c r="Q44" s="144"/>
      <c r="R44" s="144"/>
      <c r="S44" s="144"/>
      <c r="T44" s="48"/>
      <c r="AA44" s="146"/>
      <c r="AB44" s="146"/>
      <c r="AC44" s="146"/>
      <c r="AD44" s="146"/>
      <c r="AE44" s="146"/>
      <c r="AF44" s="146"/>
      <c r="AG44" s="146"/>
      <c r="AH44" s="45"/>
      <c r="AI44" s="45"/>
      <c r="AJ44" s="45"/>
      <c r="AK44" s="45"/>
    </row>
    <row r="45" spans="1:37" x14ac:dyDescent="0.25">
      <c r="A45" s="46"/>
      <c r="B45" s="47"/>
      <c r="C45" s="47"/>
      <c r="D45" s="150"/>
      <c r="E45" s="150"/>
      <c r="F45" s="150"/>
      <c r="G45" s="159" t="str">
        <f>L19</f>
        <v>Afname FOR in 2024</v>
      </c>
      <c r="H45" s="159"/>
      <c r="I45" s="160">
        <f>M19</f>
        <v>0</v>
      </c>
      <c r="J45" s="144"/>
      <c r="K45" s="144"/>
      <c r="L45" s="144"/>
      <c r="M45" s="144"/>
      <c r="N45" s="144"/>
      <c r="O45" s="144"/>
      <c r="P45" s="144"/>
      <c r="Q45" s="144"/>
      <c r="R45" s="144"/>
      <c r="S45" s="144"/>
      <c r="T45" s="48"/>
      <c r="AA45" s="146"/>
      <c r="AB45" s="146"/>
      <c r="AC45" s="146"/>
      <c r="AD45" s="146"/>
      <c r="AE45" s="146"/>
      <c r="AF45" s="146"/>
      <c r="AG45" s="146"/>
      <c r="AH45" s="45"/>
      <c r="AI45" s="45"/>
      <c r="AJ45" s="45"/>
      <c r="AK45" s="45"/>
    </row>
    <row r="46" spans="1:37" x14ac:dyDescent="0.25">
      <c r="A46" s="46"/>
      <c r="B46" s="47"/>
      <c r="C46" s="47"/>
      <c r="D46" s="150"/>
      <c r="E46" s="150"/>
      <c r="F46" s="150"/>
      <c r="G46" s="159" t="str">
        <f>"Bedrag FOR omgezet naar lijfrente in "&amp;(J7-1)</f>
        <v>Bedrag FOR omgezet naar lijfrente in 2024</v>
      </c>
      <c r="H46" s="159"/>
      <c r="I46" s="161">
        <f>'2024'!M20</f>
        <v>0</v>
      </c>
      <c r="J46" s="144"/>
      <c r="K46" s="144"/>
      <c r="L46" s="144"/>
      <c r="M46" s="144"/>
      <c r="N46" s="144"/>
      <c r="O46" s="144"/>
      <c r="P46" s="144"/>
      <c r="Q46" s="144"/>
      <c r="R46" s="144"/>
      <c r="S46" s="144"/>
      <c r="T46" s="48"/>
      <c r="AA46" s="146"/>
      <c r="AB46" s="146"/>
      <c r="AC46" s="146"/>
      <c r="AD46" s="146"/>
      <c r="AE46" s="146"/>
      <c r="AF46" s="146"/>
      <c r="AG46" s="146"/>
      <c r="AH46" s="45"/>
      <c r="AI46" s="45"/>
      <c r="AJ46" s="45"/>
      <c r="AK46" s="45"/>
    </row>
    <row r="47" spans="1:37" x14ac:dyDescent="0.25">
      <c r="A47" s="46"/>
      <c r="B47" s="47"/>
      <c r="C47" s="47"/>
      <c r="D47" s="147"/>
      <c r="E47" s="147"/>
      <c r="F47" s="147"/>
      <c r="G47" s="162" t="str">
        <f>"Stand FOR eind "&amp;(J7-1)</f>
        <v>Stand FOR eind 2024</v>
      </c>
      <c r="H47" s="162"/>
      <c r="I47" s="163">
        <f>SUM(I43:I44)-I45-I46</f>
        <v>0</v>
      </c>
      <c r="J47" s="144"/>
      <c r="K47" s="144"/>
      <c r="L47" s="144"/>
      <c r="M47" s="144"/>
      <c r="N47" s="144"/>
      <c r="O47" s="144"/>
      <c r="P47" s="144"/>
      <c r="Q47" s="144"/>
      <c r="R47" s="144"/>
      <c r="S47" s="144"/>
      <c r="T47" s="48"/>
      <c r="AA47" s="146"/>
      <c r="AB47" s="146"/>
      <c r="AC47" s="146"/>
      <c r="AD47" s="146"/>
      <c r="AE47" s="146"/>
      <c r="AF47" s="146"/>
      <c r="AG47" s="146"/>
      <c r="AH47" s="45"/>
      <c r="AI47" s="45"/>
      <c r="AJ47" s="45"/>
      <c r="AK47" s="45"/>
    </row>
    <row r="48" spans="1:37" x14ac:dyDescent="0.25">
      <c r="A48" s="46"/>
      <c r="B48" s="47"/>
      <c r="C48" s="47"/>
      <c r="D48" s="144"/>
      <c r="E48" s="144"/>
      <c r="F48" s="144"/>
      <c r="G48" s="144"/>
      <c r="H48" s="144"/>
      <c r="I48" s="144"/>
      <c r="J48" s="144"/>
      <c r="K48" s="144"/>
      <c r="L48" s="144"/>
      <c r="M48" s="144"/>
      <c r="N48" s="144"/>
      <c r="O48" s="144"/>
      <c r="P48" s="144"/>
      <c r="Q48" s="144"/>
      <c r="R48" s="144"/>
      <c r="S48" s="144"/>
      <c r="T48" s="48"/>
      <c r="AA48" s="146"/>
      <c r="AB48" s="146"/>
      <c r="AC48" s="146"/>
      <c r="AD48" s="146"/>
      <c r="AE48" s="146"/>
      <c r="AF48" s="146"/>
      <c r="AG48" s="146"/>
      <c r="AH48" s="45"/>
      <c r="AI48" s="45"/>
      <c r="AJ48" s="45"/>
      <c r="AK48" s="45"/>
    </row>
    <row r="49" spans="1:37"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row>
    <row r="50" spans="1:37" x14ac:dyDescent="0.25">
      <c r="A50" s="46"/>
      <c r="B50" s="47"/>
      <c r="C50" s="47"/>
      <c r="D50" s="119"/>
      <c r="E50" s="164" t="s">
        <v>28</v>
      </c>
      <c r="F50" s="119"/>
      <c r="G50" s="165"/>
      <c r="H50" s="119"/>
      <c r="I50" s="144"/>
      <c r="J50" s="144"/>
      <c r="K50" s="144"/>
      <c r="L50" s="144"/>
      <c r="M50" s="144"/>
      <c r="N50" s="144"/>
      <c r="O50" s="144"/>
      <c r="P50" s="144"/>
      <c r="Q50" s="144"/>
      <c r="R50" s="144"/>
      <c r="S50" s="144"/>
      <c r="T50" s="48"/>
      <c r="AA50" s="146"/>
      <c r="AB50" s="146"/>
      <c r="AC50" s="146"/>
      <c r="AD50" s="146"/>
      <c r="AE50" s="146"/>
      <c r="AF50" s="146"/>
      <c r="AG50" s="146"/>
      <c r="AH50" s="45"/>
      <c r="AI50" s="45"/>
      <c r="AJ50" s="45"/>
      <c r="AK50" s="45"/>
    </row>
    <row r="51" spans="1:37" x14ac:dyDescent="0.25">
      <c r="A51" s="46"/>
      <c r="B51" s="47"/>
      <c r="C51" s="47"/>
      <c r="D51" s="166"/>
      <c r="E51" s="167" t="s">
        <v>47</v>
      </c>
      <c r="F51" s="168"/>
      <c r="G51" s="168"/>
      <c r="H51" s="168"/>
      <c r="I51" s="168"/>
      <c r="J51" s="168"/>
      <c r="K51" s="168"/>
      <c r="L51" s="168"/>
      <c r="M51" s="168"/>
      <c r="N51" s="168"/>
      <c r="O51" s="168"/>
      <c r="P51" s="168"/>
      <c r="Q51" s="168"/>
      <c r="R51" s="168"/>
      <c r="S51" s="168"/>
      <c r="T51" s="48"/>
      <c r="AA51" s="146"/>
      <c r="AB51" s="146"/>
      <c r="AC51" s="146"/>
      <c r="AD51" s="146"/>
      <c r="AE51" s="146"/>
      <c r="AF51" s="146"/>
      <c r="AG51" s="146"/>
      <c r="AH51" s="45"/>
      <c r="AI51" s="45"/>
      <c r="AJ51" s="45"/>
      <c r="AK51" s="45"/>
    </row>
    <row r="52" spans="1:37" ht="18.75" customHeight="1" x14ac:dyDescent="0.25">
      <c r="A52" s="46"/>
      <c r="B52" s="47"/>
      <c r="C52" s="47"/>
      <c r="D52" s="166"/>
      <c r="E52" s="167" t="s">
        <v>48</v>
      </c>
      <c r="F52" s="168"/>
      <c r="G52" s="168"/>
      <c r="H52" s="168"/>
      <c r="I52" s="168"/>
      <c r="J52" s="168"/>
      <c r="K52" s="168"/>
      <c r="L52" s="168"/>
      <c r="M52" s="168"/>
      <c r="N52" s="168"/>
      <c r="O52" s="168"/>
      <c r="P52" s="168"/>
      <c r="Q52" s="168"/>
      <c r="R52" s="168"/>
      <c r="S52" s="168"/>
      <c r="T52" s="48"/>
      <c r="AA52" s="146"/>
      <c r="AB52" s="146"/>
      <c r="AC52" s="146"/>
      <c r="AD52" s="146"/>
      <c r="AE52" s="146"/>
      <c r="AF52" s="146"/>
      <c r="AG52" s="146"/>
      <c r="AH52" s="45"/>
      <c r="AI52" s="45"/>
      <c r="AJ52" s="45"/>
      <c r="AK52" s="45"/>
    </row>
    <row r="53" spans="1:37" x14ac:dyDescent="0.25">
      <c r="A53" s="46"/>
      <c r="B53" s="47"/>
      <c r="C53" s="47"/>
      <c r="D53" s="166"/>
      <c r="E53" s="167" t="s">
        <v>49</v>
      </c>
      <c r="F53" s="168"/>
      <c r="G53" s="168"/>
      <c r="H53" s="168"/>
      <c r="I53" s="168"/>
      <c r="J53" s="168"/>
      <c r="K53" s="168"/>
      <c r="L53" s="168"/>
      <c r="M53" s="168"/>
      <c r="N53" s="168"/>
      <c r="O53" s="168"/>
      <c r="P53" s="168"/>
      <c r="Q53" s="168"/>
      <c r="R53" s="168"/>
      <c r="S53" s="168"/>
      <c r="T53" s="48"/>
      <c r="AA53" s="146"/>
      <c r="AB53" s="146"/>
      <c r="AC53" s="146"/>
      <c r="AD53" s="146"/>
      <c r="AE53" s="146"/>
      <c r="AF53" s="146"/>
      <c r="AG53" s="146"/>
      <c r="AH53" s="45"/>
      <c r="AI53" s="45"/>
      <c r="AJ53" s="45"/>
      <c r="AK53" s="45"/>
    </row>
    <row r="54" spans="1:37" x14ac:dyDescent="0.25">
      <c r="A54" s="46"/>
      <c r="B54" s="47"/>
      <c r="C54" s="47"/>
      <c r="D54" s="166"/>
      <c r="E54" s="167" t="s">
        <v>50</v>
      </c>
      <c r="F54" s="167"/>
      <c r="G54" s="167"/>
      <c r="H54" s="167"/>
      <c r="I54" s="167"/>
      <c r="J54" s="167"/>
      <c r="K54" s="167"/>
      <c r="L54" s="167"/>
      <c r="M54" s="167"/>
      <c r="N54" s="167"/>
      <c r="O54" s="167"/>
      <c r="P54" s="167"/>
      <c r="Q54" s="167"/>
      <c r="R54" s="167"/>
      <c r="S54" s="167"/>
      <c r="T54" s="48"/>
      <c r="AA54" s="146"/>
      <c r="AB54" s="146"/>
      <c r="AC54" s="146"/>
      <c r="AD54" s="146"/>
      <c r="AE54" s="146"/>
      <c r="AF54" s="146"/>
      <c r="AG54" s="146"/>
      <c r="AH54" s="45"/>
      <c r="AI54" s="45"/>
      <c r="AJ54" s="45"/>
      <c r="AK54" s="45"/>
    </row>
    <row r="55" spans="1:37" x14ac:dyDescent="0.25">
      <c r="A55" s="46"/>
      <c r="B55" s="47"/>
      <c r="C55" s="47"/>
      <c r="D55" s="166"/>
      <c r="E55" s="167"/>
      <c r="F55" s="167"/>
      <c r="G55" s="167"/>
      <c r="H55" s="167"/>
      <c r="I55" s="167"/>
      <c r="J55" s="167"/>
      <c r="K55" s="167"/>
      <c r="L55" s="167"/>
      <c r="M55" s="167"/>
      <c r="N55" s="167"/>
      <c r="O55" s="167"/>
      <c r="P55" s="167"/>
      <c r="Q55" s="167"/>
      <c r="R55" s="167"/>
      <c r="S55" s="167"/>
      <c r="T55" s="48"/>
      <c r="AA55" s="146"/>
    </row>
    <row r="56" spans="1:37" ht="18.75" thickBot="1" x14ac:dyDescent="0.3">
      <c r="A56" s="169"/>
      <c r="B56" s="170"/>
      <c r="C56" s="170"/>
      <c r="D56" s="171"/>
      <c r="E56" s="172"/>
      <c r="F56" s="172"/>
      <c r="G56" s="172"/>
      <c r="H56" s="172"/>
      <c r="I56" s="172"/>
      <c r="J56" s="172"/>
      <c r="K56" s="172"/>
      <c r="L56" s="172"/>
      <c r="M56" s="172"/>
      <c r="N56" s="172"/>
      <c r="O56" s="172"/>
      <c r="P56" s="172"/>
      <c r="Q56" s="172"/>
      <c r="R56" s="172"/>
      <c r="S56" s="172"/>
      <c r="T56" s="173"/>
      <c r="AA56" s="146"/>
    </row>
  </sheetData>
  <sheetProtection algorithmName="SHA-512" hashValue="Wx5POZy4U2rK/o/FCdkLnlGm5XQUjw2C3GGPAgwE3ZmGNJ5dt0O03tnduS0X7QhDN+xe1qbZOK+aH7eTURqZ/A==" saltValue="eT1H2FGvmsc6/ySO+OrpIA==" spinCount="100000" sheet="1" objects="1" scenarios="1"/>
  <mergeCells count="7">
    <mergeCell ref="AE3:AE5"/>
    <mergeCell ref="AF3:AF5"/>
    <mergeCell ref="AG2:AI10"/>
    <mergeCell ref="AA3:AA5"/>
    <mergeCell ref="AB3:AB5"/>
    <mergeCell ref="AC3:AC5"/>
    <mergeCell ref="AD3:AD5"/>
  </mergeCells>
  <dataValidations count="6">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FA760AA6-0288-4067-8158-DE4EA24D3AA3}">
      <formula1>0</formula1>
      <formula2>M28</formula2>
    </dataValidation>
    <dataValidation type="whole" operator="greaterThanOrEqual" allowBlank="1" showInputMessage="1" showErrorMessage="1" sqref="D14 D20 J18" xr:uid="{AF0A1746-C06C-4C71-9FF5-8EFF3A2DA499}">
      <formula1>0</formula1>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36A6274B-22EA-4CF7-A8E7-12414D0DE5F0}">
      <formula1>0</formula1>
      <formula2>I43</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5E102D0B-AC47-41C5-AEF5-E9C572E860A1}">
      <formula1>0</formula1>
      <formula2>O20</formula2>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F202FE84-2CB3-4A17-9289-61C614FE937E}">
      <formula1>0</formula1>
      <formula2>#REF!</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9605CD67-11CC-43C2-AD81-C1E62FD0CAB1}">
      <formula1>0</formula1>
      <formula2>#REF!</formula2>
    </dataValidation>
  </dataValidations>
  <hyperlinks>
    <hyperlink ref="E50" r:id="rId1" xr:uid="{C12CC257-4331-4893-AB60-F2DE9E1EEFA3}"/>
  </hyperlinks>
  <pageMargins left="0.79000000000000015" right="0.79000000000000015" top="0.98" bottom="0.98" header="0.59" footer="0.59"/>
  <pageSetup paperSize="9" scale="34" orientation="landscape" horizontalDpi="4294967292" verticalDpi="4294967292" r:id="rId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3"/>
  <legacyDrawing r:id="rId4"/>
  <legacyDrawingHF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0072-CD5A-4F0D-AE09-DA0248A1856D}">
  <sheetPr>
    <tabColor theme="7" tint="0.59999389629810485"/>
    <pageSetUpPr fitToPage="1"/>
  </sheetPr>
  <dimension ref="A1:AN86"/>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31.25" style="72" hidden="1" customWidth="1"/>
    <col min="33" max="33" width="73.5" style="72" hidden="1" customWidth="1"/>
    <col min="34" max="34" width="15" style="42" hidden="1" customWidth="1"/>
    <col min="35" max="35" width="11.75" style="42" hidden="1" customWidth="1"/>
    <col min="36" max="36" width="10" style="42" hidden="1" customWidth="1"/>
    <col min="37" max="37" width="21" style="42" hidden="1" customWidth="1"/>
    <col min="38" max="38" width="6.625" style="42" hidden="1" customWidth="1"/>
    <col min="39" max="39" width="7.625" style="42" hidden="1" customWidth="1"/>
    <col min="40" max="40" width="6.625" style="42" hidden="1" customWidth="1"/>
    <col min="41" max="41" width="0" style="42" hidden="1" customWidth="1"/>
    <col min="42" max="16384" width="10.625" style="42"/>
  </cols>
  <sheetData>
    <row r="1" spans="1:38" x14ac:dyDescent="0.25">
      <c r="A1" s="39"/>
      <c r="B1" s="40"/>
      <c r="C1" s="40"/>
      <c r="D1" s="40"/>
      <c r="E1" s="40"/>
      <c r="F1" s="40"/>
      <c r="G1" s="40"/>
      <c r="H1" s="40"/>
      <c r="I1" s="40"/>
      <c r="J1" s="40"/>
      <c r="K1" s="40"/>
      <c r="L1" s="40"/>
      <c r="M1" s="40"/>
      <c r="N1" s="40"/>
      <c r="O1" s="40"/>
      <c r="P1" s="40"/>
      <c r="Q1" s="40"/>
      <c r="R1" s="47"/>
      <c r="S1" s="47"/>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t="s">
        <v>11</v>
      </c>
      <c r="AG3" s="50"/>
      <c r="AH3" s="52" t="s">
        <v>20</v>
      </c>
      <c r="AI3" s="52" t="s">
        <v>21</v>
      </c>
      <c r="AJ3" s="45" t="s">
        <v>31</v>
      </c>
      <c r="AK3" s="45"/>
      <c r="AL3" s="45"/>
    </row>
    <row r="4" spans="1:38"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44">
        <f>VLOOKUP($J$7,gegevens!$B$6:$K$38,9)-10</f>
        <v>55</v>
      </c>
      <c r="AG4" s="244">
        <f>VLOOKUP($J$7,gegevens!$B$6:$K$38,10)</f>
        <v>6</v>
      </c>
      <c r="AH4" s="52"/>
      <c r="AI4" s="52" t="s">
        <v>22</v>
      </c>
      <c r="AJ4" s="45"/>
      <c r="AK4" s="45" t="s">
        <v>33</v>
      </c>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45"/>
      <c r="AG5" s="245"/>
      <c r="AH5" s="49"/>
      <c r="AI5" s="49"/>
      <c r="AJ5" s="45"/>
      <c r="AK5" s="45"/>
      <c r="AL5" s="45">
        <v>20</v>
      </c>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59">
        <v>8</v>
      </c>
      <c r="AH6" s="60">
        <v>11</v>
      </c>
      <c r="AI6" s="60">
        <v>12</v>
      </c>
      <c r="AJ6" s="60">
        <v>14</v>
      </c>
      <c r="AK6" s="60">
        <v>15</v>
      </c>
      <c r="AL6" s="60">
        <v>17</v>
      </c>
    </row>
    <row r="7" spans="1:38" ht="23.25" x14ac:dyDescent="0.35">
      <c r="A7" s="56"/>
      <c r="B7" s="61"/>
      <c r="C7" s="57"/>
      <c r="D7" s="57"/>
      <c r="E7" s="57"/>
      <c r="F7" s="57"/>
      <c r="G7" s="57"/>
      <c r="H7" s="57"/>
      <c r="I7" s="62" t="s">
        <v>40</v>
      </c>
      <c r="J7" s="175">
        <f>'2017'!J7-1</f>
        <v>2016</v>
      </c>
      <c r="K7" s="64"/>
      <c r="L7" s="64"/>
      <c r="M7" s="64"/>
      <c r="N7" s="57"/>
      <c r="O7" s="65">
        <f>AA7</f>
        <v>11996</v>
      </c>
      <c r="P7" s="66" t="s">
        <v>9</v>
      </c>
      <c r="Q7" s="57"/>
      <c r="R7" s="57"/>
      <c r="S7" s="57"/>
      <c r="T7" s="58"/>
      <c r="AA7" s="197">
        <f>VLOOKUP($J$7,gegevens!$B$6:$I$38,AA6)</f>
        <v>11996</v>
      </c>
      <c r="AB7" s="198">
        <f>VLOOKUP($J$7,gegevens!$B$6:$I$38,AB6)</f>
        <v>0.13800000000000001</v>
      </c>
      <c r="AC7" s="199">
        <f>VLOOKUP($J$7,gegevens!$B$6:$I$38,AC6)</f>
        <v>6.5</v>
      </c>
      <c r="AD7" s="197">
        <f>VLOOKUP($J$7,gegevens!$B$6:$I$38,AD6)</f>
        <v>89523</v>
      </c>
      <c r="AE7" s="197">
        <f>VLOOKUP($J$7,gegevens!$B$6:$I$38,AE6)</f>
        <v>12355</v>
      </c>
      <c r="AF7" s="197">
        <f>VLOOKUP($J$7,gegevens!$B$6:$I$38,AF6)</f>
        <v>7088</v>
      </c>
      <c r="AG7" s="197">
        <f>VLOOKUP($J$7,gegevens!$B$6:$O$38,AG6)</f>
        <v>13997</v>
      </c>
      <c r="AH7" s="198">
        <f>VLOOKUP($J$7-1,gegevens!$B$6:$O$38,AH6)</f>
        <v>18536</v>
      </c>
      <c r="AI7" s="197">
        <f>VLOOKUP($J$7-1,gegevens!$B$6:$O$38,AI6)</f>
        <v>9.8000000000000004E-2</v>
      </c>
      <c r="AJ7" s="197">
        <f>VLOOKUP($J$7,gegevens!$B$6:$AB$38,AJ6)</f>
        <v>0</v>
      </c>
      <c r="AK7" s="198">
        <f>VLOOKUP($J$7,gegevens!$B$6:$AB$38,AK6)</f>
        <v>101519</v>
      </c>
      <c r="AL7" s="67">
        <f>VLOOKUP($J$7,gegevens!$B$6:$AB$38,AL6)</f>
        <v>2.3E-2</v>
      </c>
    </row>
    <row r="8" spans="1:38" x14ac:dyDescent="0.25">
      <c r="A8" s="56"/>
      <c r="B8" s="57"/>
      <c r="C8" s="57"/>
      <c r="D8" s="57"/>
      <c r="E8" s="57"/>
      <c r="F8" s="57"/>
      <c r="G8" s="57"/>
      <c r="H8" s="57"/>
      <c r="I8" s="73"/>
      <c r="J8" s="57"/>
      <c r="K8" s="57"/>
      <c r="L8" s="57"/>
      <c r="M8" s="57"/>
      <c r="N8" s="57"/>
      <c r="O8" s="65">
        <f>MAX(0,ROUNDUP(MIN(J12+M12+P12-O7,AD7),0))*AB13</f>
        <v>0</v>
      </c>
      <c r="P8" s="66" t="str">
        <f>"Premiegrondslag in " &amp;J7</f>
        <v>Premiegrondslag in 2016</v>
      </c>
      <c r="Q8" s="57"/>
      <c r="R8" s="57"/>
      <c r="S8" s="57"/>
      <c r="T8" s="58"/>
      <c r="AA8" s="44"/>
      <c r="AB8" s="44"/>
      <c r="AC8" s="44"/>
      <c r="AD8" s="44"/>
      <c r="AE8" s="44"/>
      <c r="AF8" s="69">
        <f>IF(J7&gt;2022,AF7,ROUNDUP(AK7*O8,0))</f>
        <v>0</v>
      </c>
      <c r="AG8" s="228" t="s">
        <v>62</v>
      </c>
      <c r="AH8" s="52"/>
      <c r="AI8" s="52"/>
      <c r="AJ8" s="45"/>
      <c r="AK8" s="45"/>
      <c r="AL8" s="45"/>
    </row>
    <row r="9" spans="1:38" x14ac:dyDescent="0.25">
      <c r="A9" s="56"/>
      <c r="B9" s="57"/>
      <c r="C9" s="57"/>
      <c r="D9" s="57"/>
      <c r="E9" s="57"/>
      <c r="F9" s="57"/>
      <c r="G9" s="57"/>
      <c r="H9" s="57"/>
      <c r="I9" s="57"/>
      <c r="J9" s="212"/>
      <c r="K9" s="57"/>
      <c r="L9" s="57"/>
      <c r="M9" s="57"/>
      <c r="N9" s="57"/>
      <c r="O9" s="71">
        <f>AB7</f>
        <v>0.13800000000000001</v>
      </c>
      <c r="P9" s="66" t="s">
        <v>44</v>
      </c>
      <c r="Q9" s="57"/>
      <c r="R9" s="57"/>
      <c r="S9" s="57"/>
      <c r="T9" s="58"/>
      <c r="AB9" s="72" t="s">
        <v>18</v>
      </c>
      <c r="AC9" s="72" t="s">
        <v>17</v>
      </c>
      <c r="AH9" s="45"/>
      <c r="AI9" s="45"/>
      <c r="AJ9" s="45"/>
      <c r="AK9" s="45"/>
      <c r="AL9" s="45"/>
    </row>
    <row r="10" spans="1:38" x14ac:dyDescent="0.25">
      <c r="A10" s="56"/>
      <c r="B10" s="57"/>
      <c r="C10" s="57"/>
      <c r="D10" s="57"/>
      <c r="E10" s="57"/>
      <c r="F10" s="57"/>
      <c r="G10" s="57"/>
      <c r="H10" s="57"/>
      <c r="I10" s="73"/>
      <c r="J10" s="73"/>
      <c r="K10" s="73"/>
      <c r="L10" s="73"/>
      <c r="M10" s="73"/>
      <c r="N10" s="73"/>
      <c r="O10" s="73"/>
      <c r="P10" s="74"/>
      <c r="Q10" s="57"/>
      <c r="R10" s="57"/>
      <c r="S10" s="57"/>
      <c r="T10" s="58"/>
      <c r="AA10" s="72" t="s">
        <v>25</v>
      </c>
      <c r="AB10" s="196">
        <f>J7-YEAR(Geboortedatum)-1</f>
        <v>35</v>
      </c>
      <c r="AC10" s="196">
        <f>12-MONTH(Geboortedatum)</f>
        <v>11</v>
      </c>
      <c r="AF10" s="72" t="s">
        <v>19</v>
      </c>
      <c r="AG10" s="72">
        <f>IF(AB10&lt;AF4,1,IF(AB10&gt;AF4,2,IF(AC10&lt;AG4,1,2)))</f>
        <v>1</v>
      </c>
      <c r="AH10" s="45"/>
      <c r="AI10" s="45"/>
      <c r="AJ10" s="45"/>
      <c r="AK10" s="45"/>
      <c r="AL10" s="45">
        <f>IF($AB$10&lt;AL5,1-SUM($AJ10:AJ10),0)</f>
        <v>0</v>
      </c>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65</v>
      </c>
      <c r="AC11" s="196">
        <f>VLOOKUP($J$7,gegevens!$B$6:$K$38,10)</f>
        <v>6</v>
      </c>
      <c r="AI11" s="45"/>
      <c r="AJ11" s="45"/>
      <c r="AK11" s="45"/>
      <c r="AL11" s="45"/>
    </row>
    <row r="12" spans="1:38" x14ac:dyDescent="0.25">
      <c r="A12" s="56"/>
      <c r="B12" s="57"/>
      <c r="C12" s="57"/>
      <c r="D12" s="57"/>
      <c r="E12" s="57"/>
      <c r="F12" s="57"/>
      <c r="G12" s="57"/>
      <c r="H12" s="57"/>
      <c r="I12" s="78" t="str">
        <f>"Inkomen "&amp;(J7-1)</f>
        <v>Inkomen 2015</v>
      </c>
      <c r="J12" s="79">
        <v>0</v>
      </c>
      <c r="K12" s="80"/>
      <c r="L12" s="81" t="str">
        <f>"Winst/(Verlies) "&amp;($J$7-1)</f>
        <v>Winst/(Verlies) 2015</v>
      </c>
      <c r="M12" s="82">
        <v>0</v>
      </c>
      <c r="N12" s="75"/>
      <c r="O12" s="81" t="str">
        <f>"Overig inkomen "&amp;($J$7-1)</f>
        <v>Overig inkomen 2015</v>
      </c>
      <c r="P12" s="82">
        <v>0</v>
      </c>
      <c r="Q12" s="57"/>
      <c r="R12" s="57"/>
      <c r="S12" s="57"/>
      <c r="T12" s="58"/>
      <c r="AA12" s="72" t="s">
        <v>64</v>
      </c>
      <c r="AB12" s="234" t="b">
        <f>IFERROR(_xlfn.XLOOKUP(Geboortedatum,gegevens!$L$6:$L$38,gegevens!$B$6:$B$38,TRUE,1),FALSE)</f>
        <v>1</v>
      </c>
      <c r="AF12" s="84"/>
      <c r="AG12" s="83">
        <f>AB10-AB11+(AC10-AC11)/12</f>
        <v>-29.583333333333332</v>
      </c>
      <c r="AI12" s="45"/>
      <c r="AJ12" s="45"/>
      <c r="AK12" s="45"/>
      <c r="AL12" s="85"/>
    </row>
    <row r="13" spans="1:38" x14ac:dyDescent="0.25">
      <c r="A13" s="56"/>
      <c r="B13" s="57"/>
      <c r="C13" s="57"/>
      <c r="D13" s="57"/>
      <c r="E13" s="57"/>
      <c r="F13" s="57"/>
      <c r="G13" s="57"/>
      <c r="H13" s="57"/>
      <c r="I13" s="101"/>
      <c r="J13" s="57"/>
      <c r="K13" s="57"/>
      <c r="L13" s="86"/>
      <c r="M13" s="57"/>
      <c r="N13" s="75"/>
      <c r="O13" s="75"/>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89" t="s">
        <v>42</v>
      </c>
      <c r="M14" s="88"/>
      <c r="N14" s="57"/>
      <c r="O14" s="57"/>
      <c r="P14" s="57"/>
      <c r="Q14" s="57"/>
      <c r="R14" s="57"/>
      <c r="S14" s="57"/>
      <c r="T14" s="58"/>
      <c r="AB14" s="214">
        <v>0</v>
      </c>
      <c r="AH14" s="45"/>
      <c r="AI14" s="45"/>
      <c r="AJ14" s="45"/>
      <c r="AK14" s="45"/>
      <c r="AL14" s="45"/>
    </row>
    <row r="15" spans="1:38" x14ac:dyDescent="0.25">
      <c r="A15" s="56"/>
      <c r="B15" s="57"/>
      <c r="C15" s="57"/>
      <c r="D15" s="57"/>
      <c r="E15" s="57"/>
      <c r="F15" s="57"/>
      <c r="G15" s="57"/>
      <c r="H15" s="57"/>
      <c r="I15" s="177" t="s">
        <v>38</v>
      </c>
      <c r="J15" s="91"/>
      <c r="K15" s="57"/>
      <c r="L15" s="92" t="s">
        <v>43</v>
      </c>
      <c r="M15" s="91"/>
      <c r="N15" s="57"/>
      <c r="O15" s="57"/>
      <c r="P15" s="57"/>
      <c r="Q15" s="57"/>
      <c r="R15" s="57"/>
      <c r="S15" s="57"/>
      <c r="T15" s="58"/>
      <c r="AB15" s="214">
        <v>1</v>
      </c>
      <c r="AH15" s="45"/>
      <c r="AI15" s="45"/>
      <c r="AJ15" s="45"/>
      <c r="AK15" s="45"/>
      <c r="AL15" s="45"/>
    </row>
    <row r="16" spans="1:38" x14ac:dyDescent="0.25">
      <c r="A16" s="56"/>
      <c r="B16" s="57"/>
      <c r="C16" s="57"/>
      <c r="D16" s="57"/>
      <c r="E16" s="57"/>
      <c r="F16" s="57"/>
      <c r="G16" s="57"/>
      <c r="H16" s="57"/>
      <c r="I16" s="178"/>
      <c r="J16" s="94"/>
      <c r="K16" s="57"/>
      <c r="L16" s="95" t="str">
        <f>"in "&amp;($J$7-1)&amp;"?"</f>
        <v>in 2015?</v>
      </c>
      <c r="M16" s="96">
        <v>0</v>
      </c>
      <c r="N16" s="57"/>
      <c r="O16" s="57"/>
      <c r="P16" s="57"/>
      <c r="Q16" s="57"/>
      <c r="R16" s="57"/>
      <c r="S16" s="57"/>
      <c r="T16" s="58"/>
      <c r="AF16" s="45"/>
      <c r="AI16" s="45"/>
      <c r="AJ16" s="45"/>
      <c r="AK16" s="45"/>
      <c r="AL16" s="45"/>
    </row>
    <row r="17" spans="1:40"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40" x14ac:dyDescent="0.25">
      <c r="A18" s="56"/>
      <c r="B18" s="57"/>
      <c r="C18" s="57"/>
      <c r="D18" s="57"/>
      <c r="E18" s="57"/>
      <c r="F18" s="57"/>
      <c r="G18" s="57"/>
      <c r="H18" s="57"/>
      <c r="I18" s="97" t="str">
        <f>"Factor A "&amp;(J7-1)</f>
        <v>Factor A 2015</v>
      </c>
      <c r="J18" s="98">
        <v>0</v>
      </c>
      <c r="K18" s="57"/>
      <c r="L18" s="99" t="str">
        <f>"Toename FOR in "&amp;(J7-1)</f>
        <v>Toename FOR in 2015</v>
      </c>
      <c r="M18" s="100">
        <f>IF(AND(M16=1,M19=0),MIN(AH7*M12,AI7),0)</f>
        <v>0</v>
      </c>
      <c r="N18" s="57"/>
      <c r="O18" s="57"/>
      <c r="P18" s="57"/>
      <c r="Q18" s="57"/>
      <c r="R18" s="57"/>
      <c r="S18" s="57"/>
      <c r="T18" s="58"/>
      <c r="AH18" s="45"/>
      <c r="AI18" s="45"/>
      <c r="AJ18" s="45"/>
      <c r="AK18" s="45"/>
      <c r="AL18" s="45"/>
    </row>
    <row r="19" spans="1:40" x14ac:dyDescent="0.25">
      <c r="A19" s="56"/>
      <c r="B19" s="57"/>
      <c r="C19" s="57"/>
      <c r="D19" s="57"/>
      <c r="E19" s="57"/>
      <c r="F19" s="57"/>
      <c r="G19" s="57"/>
      <c r="H19" s="57"/>
      <c r="I19" s="101" t="s">
        <v>10</v>
      </c>
      <c r="J19" s="57">
        <f>AC7</f>
        <v>6.5</v>
      </c>
      <c r="K19" s="57"/>
      <c r="L19" s="99" t="str">
        <f>"Afname FOR in "&amp;(J7-1)</f>
        <v>Afname FOR in 2015</v>
      </c>
      <c r="M19" s="100">
        <v>0</v>
      </c>
      <c r="N19" s="57"/>
      <c r="O19" s="57"/>
      <c r="P19" s="57"/>
      <c r="Q19" s="57"/>
      <c r="R19" s="57"/>
      <c r="S19" s="57"/>
      <c r="T19" s="58"/>
      <c r="AH19" s="45"/>
      <c r="AI19" s="45"/>
      <c r="AJ19" s="45"/>
      <c r="AK19" s="45"/>
      <c r="AL19" s="45"/>
    </row>
    <row r="20" spans="1:40" x14ac:dyDescent="0.25">
      <c r="A20" s="56"/>
      <c r="B20" s="57"/>
      <c r="C20" s="57"/>
      <c r="D20" s="57"/>
      <c r="E20" s="57"/>
      <c r="F20" s="57"/>
      <c r="G20" s="57"/>
      <c r="H20" s="57"/>
      <c r="I20" s="57"/>
      <c r="J20" s="57"/>
      <c r="K20" s="57"/>
      <c r="L20" s="99" t="str">
        <f>"FOR omgezet naar lijfrente in "&amp;(J7)</f>
        <v>FOR omgezet naar lijfrente in 2016</v>
      </c>
      <c r="M20" s="102">
        <v>0</v>
      </c>
      <c r="N20" s="103" t="s">
        <v>3</v>
      </c>
      <c r="O20" s="104">
        <f>ROUNDUP(I47,0)</f>
        <v>0</v>
      </c>
      <c r="P20" s="57"/>
      <c r="Q20" s="57"/>
      <c r="R20" s="57"/>
      <c r="S20" s="57"/>
      <c r="T20" s="58"/>
      <c r="AH20" s="45"/>
      <c r="AI20" s="45"/>
      <c r="AJ20" s="45"/>
      <c r="AK20" s="45"/>
      <c r="AL20" s="45"/>
      <c r="AM20" s="45"/>
      <c r="AN20" s="45"/>
    </row>
    <row r="21" spans="1:40"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c r="AM21" s="45"/>
      <c r="AN21" s="45"/>
    </row>
    <row r="22" spans="1:40" x14ac:dyDescent="0.25">
      <c r="A22" s="53"/>
      <c r="B22" s="54"/>
      <c r="C22" s="54"/>
      <c r="D22" s="54"/>
      <c r="E22" s="54"/>
      <c r="F22" s="54"/>
      <c r="G22" s="54"/>
      <c r="H22" s="54"/>
      <c r="I22" s="54"/>
      <c r="J22" s="54"/>
      <c r="K22" s="54"/>
      <c r="L22" s="54"/>
      <c r="M22" s="54"/>
      <c r="N22" s="54"/>
      <c r="O22" s="54"/>
      <c r="P22" s="54"/>
      <c r="Q22" s="54"/>
      <c r="R22" s="54"/>
      <c r="S22" s="54"/>
      <c r="T22" s="55"/>
      <c r="U22" s="105"/>
      <c r="AH22" s="45"/>
      <c r="AI22" s="45"/>
      <c r="AJ22" s="45"/>
      <c r="AK22" s="45"/>
      <c r="AL22" s="45"/>
      <c r="AM22" s="45"/>
      <c r="AN22" s="45"/>
    </row>
    <row r="23" spans="1:40"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c r="AM23" s="45"/>
      <c r="AN23" s="45"/>
    </row>
    <row r="24" spans="1:40" ht="18.75" thickBot="1" x14ac:dyDescent="0.3">
      <c r="A24" s="46"/>
      <c r="B24" s="47"/>
      <c r="C24" s="47"/>
      <c r="D24" s="47"/>
      <c r="E24" s="47"/>
      <c r="F24" s="47"/>
      <c r="G24" s="47"/>
      <c r="H24" s="47"/>
      <c r="I24" s="106" t="str">
        <f>"Beschikbare jaarruimte in "&amp;J7</f>
        <v>Beschikbare jaarruimte in 2016</v>
      </c>
      <c r="J24" s="107"/>
      <c r="K24" s="107"/>
      <c r="L24" s="108"/>
      <c r="M24" s="109">
        <f>MAX(0,ROUNDUP(O8*O9-J18*J19-M18,0))*AB13</f>
        <v>0</v>
      </c>
      <c r="N24" s="47"/>
      <c r="O24" s="47"/>
      <c r="P24" s="242"/>
      <c r="Q24" s="243"/>
      <c r="R24" s="47"/>
      <c r="S24" s="47"/>
      <c r="T24" s="48"/>
      <c r="AH24" s="45"/>
      <c r="AI24" s="45"/>
      <c r="AJ24" s="45"/>
      <c r="AK24" s="45"/>
      <c r="AL24" s="45"/>
      <c r="AM24" s="45"/>
      <c r="AN24" s="45"/>
    </row>
    <row r="25" spans="1:40"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c r="AM25" s="45"/>
      <c r="AN25" s="45"/>
    </row>
    <row r="26" spans="1:40" ht="18.75" thickBot="1" x14ac:dyDescent="0.3">
      <c r="A26" s="46"/>
      <c r="B26" s="47"/>
      <c r="C26" s="47"/>
      <c r="D26" s="47"/>
      <c r="E26" s="47"/>
      <c r="F26" s="47"/>
      <c r="G26" s="47"/>
      <c r="H26" s="47"/>
      <c r="I26" s="114" t="str">
        <f>"Beschikbare reserveringsruimte in "&amp;J7</f>
        <v>Beschikbare reserveringsruimte in 2016</v>
      </c>
      <c r="J26" s="115"/>
      <c r="K26" s="115"/>
      <c r="L26" s="116"/>
      <c r="M26" s="109">
        <f>MIN(SUM(J38:P38),AF8,CHOOSE(AG10,AF7,AG7))</f>
        <v>0</v>
      </c>
      <c r="N26" s="47"/>
      <c r="O26" s="47"/>
      <c r="P26" s="47"/>
      <c r="Q26" s="47"/>
      <c r="R26" s="47"/>
      <c r="S26" s="47"/>
      <c r="T26" s="48"/>
      <c r="V26" s="117"/>
      <c r="AA26" s="45"/>
      <c r="AB26" s="45"/>
      <c r="AC26" s="45"/>
      <c r="AD26" s="42"/>
      <c r="AE26" s="42"/>
      <c r="AF26" s="42"/>
      <c r="AG26" s="42"/>
    </row>
    <row r="27" spans="1:40"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W27" s="121"/>
      <c r="X27" s="121"/>
      <c r="Y27" s="121"/>
      <c r="Z27" s="121"/>
      <c r="AA27" s="45"/>
      <c r="AB27" s="45"/>
      <c r="AC27" s="45"/>
      <c r="AD27" s="42"/>
      <c r="AE27" s="42"/>
      <c r="AF27" s="42"/>
      <c r="AG27" s="42"/>
    </row>
    <row r="28" spans="1:40" ht="18.75" thickBot="1" x14ac:dyDescent="0.3">
      <c r="A28" s="46"/>
      <c r="B28" s="47"/>
      <c r="C28" s="47"/>
      <c r="D28" s="47"/>
      <c r="E28" s="47"/>
      <c r="F28" s="47"/>
      <c r="G28" s="47"/>
      <c r="H28" s="47"/>
      <c r="I28" s="122" t="str">
        <f>"Maximaal toegelaten lijfrentestorting in "&amp;J7</f>
        <v>Maximaal toegelaten lijfrentestorting in 2016</v>
      </c>
      <c r="J28" s="123"/>
      <c r="K28" s="123"/>
      <c r="L28" s="124"/>
      <c r="M28" s="109">
        <f>M24+M26+M20</f>
        <v>0</v>
      </c>
      <c r="N28" s="47"/>
      <c r="O28" s="47"/>
      <c r="P28" s="47"/>
      <c r="Q28" s="47"/>
      <c r="R28" s="47"/>
      <c r="S28" s="47"/>
      <c r="T28" s="48"/>
      <c r="AA28" s="45"/>
      <c r="AB28" s="45"/>
      <c r="AC28" s="45"/>
      <c r="AD28" s="42"/>
      <c r="AE28" s="42"/>
      <c r="AF28" s="42"/>
      <c r="AG28" s="42"/>
    </row>
    <row r="29" spans="1:40"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40" x14ac:dyDescent="0.25">
      <c r="A30" s="46"/>
      <c r="B30" s="47"/>
      <c r="C30" s="47"/>
      <c r="D30" s="47"/>
      <c r="E30" s="47"/>
      <c r="F30" s="47"/>
      <c r="G30" s="47"/>
      <c r="H30" s="47"/>
      <c r="I30" s="125" t="str">
        <f>"Gestort aan lijfrente in "&amp;J7</f>
        <v>Gestort aan lijfrente in 2016</v>
      </c>
      <c r="J30" s="126"/>
      <c r="K30" s="126"/>
      <c r="L30" s="127"/>
      <c r="M30" s="128">
        <v>0</v>
      </c>
      <c r="N30" s="47"/>
      <c r="O30" s="47"/>
      <c r="P30" s="47"/>
      <c r="Q30" s="47"/>
      <c r="R30" s="47"/>
      <c r="S30" s="47"/>
      <c r="T30" s="48"/>
      <c r="AA30" s="45"/>
      <c r="AB30" s="45"/>
      <c r="AC30" s="45"/>
      <c r="AD30" s="42"/>
      <c r="AE30" s="42"/>
      <c r="AF30" s="42"/>
      <c r="AG30" s="42"/>
    </row>
    <row r="31" spans="1:40"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40"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40"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40" ht="18.75" thickBot="1" x14ac:dyDescent="0.3">
      <c r="A34" s="46"/>
      <c r="B34" s="47"/>
      <c r="C34" s="47"/>
      <c r="D34" s="47"/>
      <c r="E34" s="47"/>
      <c r="F34" s="47"/>
      <c r="G34" s="47"/>
      <c r="H34" s="47"/>
      <c r="I34" s="138" t="str">
        <f>"Nog maximaal extra in te leggen in "&amp;J7</f>
        <v>Nog maximaal extra in te leggen in 2016</v>
      </c>
      <c r="J34" s="139"/>
      <c r="K34" s="140"/>
      <c r="L34" s="141"/>
      <c r="M34" s="109">
        <f>M28-M30</f>
        <v>0</v>
      </c>
      <c r="N34" s="47"/>
      <c r="O34" s="47"/>
      <c r="P34" s="47"/>
      <c r="Q34" s="47"/>
      <c r="R34" s="47"/>
      <c r="S34" s="47"/>
      <c r="T34" s="48"/>
      <c r="AA34" s="45"/>
      <c r="AB34" s="45"/>
      <c r="AC34" s="45"/>
      <c r="AD34" s="42"/>
      <c r="AE34" s="42"/>
      <c r="AF34" s="42"/>
      <c r="AG34" s="42"/>
    </row>
    <row r="35" spans="1:40" x14ac:dyDescent="0.25">
      <c r="A35" s="46"/>
      <c r="B35" s="47"/>
      <c r="C35" s="47"/>
      <c r="D35" s="47"/>
      <c r="E35" s="47"/>
      <c r="F35" s="47"/>
      <c r="G35" s="47"/>
      <c r="H35" s="47"/>
      <c r="I35" s="47"/>
      <c r="J35" s="118"/>
      <c r="K35" s="118"/>
      <c r="L35" s="118"/>
      <c r="M35" s="118"/>
      <c r="N35" s="118"/>
      <c r="O35" s="118"/>
      <c r="P35" s="118"/>
      <c r="Q35" s="118"/>
      <c r="R35" s="47"/>
      <c r="S35" s="47"/>
      <c r="T35" s="48"/>
      <c r="AA35" s="45"/>
      <c r="AB35" s="45"/>
      <c r="AC35" s="45"/>
      <c r="AD35" s="42"/>
      <c r="AE35" s="42"/>
      <c r="AF35" s="42"/>
      <c r="AG35" s="42"/>
    </row>
    <row r="36" spans="1:40" x14ac:dyDescent="0.25">
      <c r="A36" s="46"/>
      <c r="B36" s="47"/>
      <c r="C36" s="47"/>
      <c r="D36" s="47"/>
      <c r="E36" s="47"/>
      <c r="F36" s="118"/>
      <c r="G36" s="118"/>
      <c r="H36" s="118"/>
      <c r="I36" s="143"/>
      <c r="J36" s="119"/>
      <c r="K36" s="144"/>
      <c r="L36" s="144"/>
      <c r="M36" s="144"/>
      <c r="N36" s="144"/>
      <c r="O36" s="144"/>
      <c r="P36" s="144"/>
      <c r="Q36" s="144"/>
      <c r="R36" s="47"/>
      <c r="S36" s="47"/>
      <c r="T36" s="48"/>
      <c r="AA36" s="146"/>
      <c r="AB36" s="146"/>
      <c r="AC36" s="146"/>
      <c r="AD36" s="146"/>
      <c r="AE36" s="146"/>
      <c r="AF36" s="146"/>
      <c r="AG36" s="146"/>
      <c r="AH36" s="45"/>
      <c r="AI36" s="45"/>
      <c r="AJ36" s="45"/>
      <c r="AK36" s="45"/>
      <c r="AL36" s="45"/>
      <c r="AM36" s="45"/>
      <c r="AN36" s="45"/>
    </row>
    <row r="37" spans="1:40" x14ac:dyDescent="0.25">
      <c r="A37" s="46"/>
      <c r="B37" s="47"/>
      <c r="C37" s="47"/>
      <c r="D37" s="147"/>
      <c r="E37" s="147"/>
      <c r="F37" s="147"/>
      <c r="G37" s="148" t="s">
        <v>6</v>
      </c>
      <c r="H37" s="144"/>
      <c r="I37" s="149">
        <f>J7</f>
        <v>2016</v>
      </c>
      <c r="J37" s="149">
        <f t="shared" ref="J37:K37" si="0">I37-1</f>
        <v>2015</v>
      </c>
      <c r="K37" s="149">
        <f t="shared" si="0"/>
        <v>2014</v>
      </c>
      <c r="L37" s="144"/>
      <c r="M37" s="179"/>
      <c r="N37" s="179"/>
      <c r="O37" s="179"/>
      <c r="P37" s="179"/>
      <c r="Q37" s="179"/>
      <c r="R37" s="47"/>
      <c r="S37" s="47"/>
      <c r="T37" s="48"/>
      <c r="AA37" s="146"/>
      <c r="AB37" s="146"/>
      <c r="AC37" s="146"/>
      <c r="AD37" s="146"/>
      <c r="AE37" s="146"/>
      <c r="AF37" s="146"/>
      <c r="AG37" s="146"/>
      <c r="AH37" s="45"/>
      <c r="AI37" s="45"/>
      <c r="AJ37" s="45"/>
      <c r="AK37" s="45"/>
      <c r="AL37" s="45"/>
      <c r="AM37" s="45"/>
      <c r="AN37" s="45"/>
    </row>
    <row r="38" spans="1:40" x14ac:dyDescent="0.25">
      <c r="A38" s="46"/>
      <c r="B38" s="47"/>
      <c r="C38" s="47"/>
      <c r="D38" s="150"/>
      <c r="E38" s="150"/>
      <c r="F38" s="150"/>
      <c r="G38" s="151" t="str">
        <f>"Nog ongebruikt begin "&amp;J7</f>
        <v>Nog ongebruikt begin 2016</v>
      </c>
      <c r="H38" s="152"/>
      <c r="I38" s="153">
        <f>M24</f>
        <v>0</v>
      </c>
      <c r="J38" s="152">
        <f>IF($AB$13,'2015'!I40,0)</f>
        <v>0</v>
      </c>
      <c r="K38" s="152">
        <f>IF($AB$13,'2015'!J40,0)</f>
        <v>0</v>
      </c>
      <c r="L38" s="144"/>
      <c r="M38" s="144"/>
      <c r="N38" s="144"/>
      <c r="O38" s="144"/>
      <c r="P38" s="144"/>
      <c r="Q38" s="179"/>
      <c r="R38" s="47"/>
      <c r="S38" s="47"/>
      <c r="T38" s="48"/>
      <c r="AA38" s="146"/>
      <c r="AB38" s="146"/>
      <c r="AC38" s="146"/>
      <c r="AD38" s="146"/>
      <c r="AE38" s="146"/>
      <c r="AF38" s="146"/>
      <c r="AG38" s="146"/>
      <c r="AH38" s="45"/>
      <c r="AI38" s="45"/>
      <c r="AJ38" s="45"/>
      <c r="AK38" s="45"/>
      <c r="AL38" s="45"/>
      <c r="AM38" s="45"/>
      <c r="AN38" s="45"/>
    </row>
    <row r="39" spans="1:40" x14ac:dyDescent="0.25">
      <c r="A39" s="46"/>
      <c r="B39" s="47"/>
      <c r="C39" s="47"/>
      <c r="D39" s="150"/>
      <c r="E39" s="150"/>
      <c r="F39" s="150"/>
      <c r="G39" s="151" t="str">
        <f>"Gebruikt in "&amp;J7</f>
        <v>Gebruikt in 2016</v>
      </c>
      <c r="H39" s="152"/>
      <c r="I39" s="154">
        <f>M32</f>
        <v>0</v>
      </c>
      <c r="J39" s="154">
        <f>IF(J38&lt;($M31-SUM(K39:$T39)),J38,($M31-SUM(K39:$T39)))</f>
        <v>0</v>
      </c>
      <c r="K39" s="154">
        <f>IF(K38&lt;($M31-SUM(L39:$T39)),K38,($M31-SUM(L39:$T39)))</f>
        <v>0</v>
      </c>
      <c r="L39" s="144"/>
      <c r="M39" s="179"/>
      <c r="N39" s="179"/>
      <c r="O39" s="179"/>
      <c r="P39" s="179"/>
      <c r="Q39" s="179"/>
      <c r="R39" s="47"/>
      <c r="S39" s="47"/>
      <c r="T39" s="48"/>
      <c r="AH39" s="45"/>
      <c r="AI39" s="45"/>
      <c r="AJ39" s="45"/>
      <c r="AK39" s="45"/>
      <c r="AL39" s="45"/>
      <c r="AM39" s="45"/>
      <c r="AN39" s="45"/>
    </row>
    <row r="40" spans="1:40" x14ac:dyDescent="0.25">
      <c r="A40" s="46"/>
      <c r="B40" s="47"/>
      <c r="C40" s="47"/>
      <c r="D40" s="147"/>
      <c r="E40" s="147"/>
      <c r="F40" s="147"/>
      <c r="G40" s="155" t="s">
        <v>24</v>
      </c>
      <c r="H40" s="152"/>
      <c r="I40" s="180">
        <f>I38-I39</f>
        <v>0</v>
      </c>
      <c r="J40" s="180">
        <f>J38-J39</f>
        <v>0</v>
      </c>
      <c r="K40" s="180">
        <f>K38-K39</f>
        <v>0</v>
      </c>
      <c r="L40" s="180"/>
      <c r="M40" s="144"/>
      <c r="N40" s="144"/>
      <c r="O40" s="144"/>
      <c r="P40" s="144"/>
      <c r="Q40" s="179"/>
      <c r="R40" s="47"/>
      <c r="S40" s="47"/>
      <c r="T40" s="48"/>
      <c r="AA40" s="146"/>
      <c r="AB40" s="146"/>
      <c r="AC40" s="146"/>
      <c r="AD40" s="146"/>
      <c r="AE40" s="146"/>
      <c r="AF40" s="146"/>
      <c r="AG40" s="146"/>
      <c r="AH40" s="45"/>
      <c r="AI40" s="45"/>
      <c r="AJ40" s="45"/>
      <c r="AK40" s="45"/>
      <c r="AL40" s="45"/>
      <c r="AM40" s="45"/>
      <c r="AN40" s="45"/>
    </row>
    <row r="41" spans="1:40" x14ac:dyDescent="0.25">
      <c r="A41" s="46"/>
      <c r="B41" s="47"/>
      <c r="C41" s="47"/>
      <c r="D41" s="144"/>
      <c r="E41" s="144"/>
      <c r="F41" s="144"/>
      <c r="G41" s="153"/>
      <c r="H41" s="152"/>
      <c r="I41" s="167"/>
      <c r="J41" s="144"/>
      <c r="K41" s="144"/>
      <c r="L41" s="144"/>
      <c r="M41" s="179"/>
      <c r="N41" s="179"/>
      <c r="O41" s="179"/>
      <c r="P41" s="179"/>
      <c r="Q41" s="144"/>
      <c r="R41" s="47"/>
      <c r="S41" s="47"/>
      <c r="T41" s="48"/>
      <c r="AA41" s="146"/>
      <c r="AB41" s="146"/>
      <c r="AC41" s="146"/>
      <c r="AD41" s="146"/>
      <c r="AE41" s="146"/>
      <c r="AF41" s="146"/>
      <c r="AG41" s="146"/>
      <c r="AH41" s="45"/>
      <c r="AI41" s="45"/>
      <c r="AJ41" s="45"/>
      <c r="AK41" s="45"/>
      <c r="AL41" s="45"/>
      <c r="AM41" s="45"/>
      <c r="AN41" s="45"/>
    </row>
    <row r="42" spans="1:40" x14ac:dyDescent="0.25">
      <c r="A42" s="46"/>
      <c r="B42" s="47"/>
      <c r="C42" s="47"/>
      <c r="D42" s="147"/>
      <c r="E42" s="147"/>
      <c r="F42" s="147"/>
      <c r="G42" s="158" t="s">
        <v>23</v>
      </c>
      <c r="H42" s="158"/>
      <c r="I42" s="144"/>
      <c r="J42" s="144"/>
      <c r="K42" s="144"/>
      <c r="L42" s="144"/>
      <c r="M42" s="144"/>
      <c r="N42" s="144"/>
      <c r="O42" s="144"/>
      <c r="P42" s="144"/>
      <c r="Q42" s="144"/>
      <c r="R42" s="47"/>
      <c r="S42" s="47"/>
      <c r="T42" s="48"/>
      <c r="AA42" s="146"/>
      <c r="AB42" s="146"/>
      <c r="AC42" s="146"/>
      <c r="AD42" s="146"/>
      <c r="AE42" s="146"/>
      <c r="AF42" s="146"/>
      <c r="AG42" s="146"/>
      <c r="AH42" s="45"/>
      <c r="AI42" s="45"/>
      <c r="AJ42" s="45"/>
      <c r="AK42" s="45"/>
      <c r="AL42" s="45"/>
      <c r="AM42" s="45"/>
      <c r="AN42" s="45"/>
    </row>
    <row r="43" spans="1:40" x14ac:dyDescent="0.25">
      <c r="A43" s="46"/>
      <c r="B43" s="47"/>
      <c r="C43" s="47"/>
      <c r="D43" s="150"/>
      <c r="E43" s="150"/>
      <c r="F43" s="150"/>
      <c r="G43" s="159" t="str">
        <f>"Stand FOR begin "&amp;(J7-1)</f>
        <v>Stand FOR begin 2015</v>
      </c>
      <c r="H43" s="159"/>
      <c r="I43" s="160">
        <f>'2015'!I47</f>
        <v>0</v>
      </c>
      <c r="J43" s="144"/>
      <c r="K43" s="144"/>
      <c r="L43" s="144"/>
      <c r="M43" s="144"/>
      <c r="N43" s="144"/>
      <c r="O43" s="144"/>
      <c r="P43" s="144"/>
      <c r="Q43" s="144"/>
      <c r="R43" s="47"/>
      <c r="S43" s="47"/>
      <c r="T43" s="48"/>
      <c r="AA43" s="146"/>
      <c r="AB43" s="146"/>
      <c r="AC43" s="146"/>
      <c r="AD43" s="146"/>
      <c r="AE43" s="146"/>
      <c r="AF43" s="146"/>
      <c r="AG43" s="146"/>
      <c r="AH43" s="45"/>
      <c r="AI43" s="45"/>
      <c r="AJ43" s="45"/>
      <c r="AK43" s="45"/>
      <c r="AL43" s="45"/>
      <c r="AM43" s="45"/>
      <c r="AN43" s="45"/>
    </row>
    <row r="44" spans="1:40" x14ac:dyDescent="0.25">
      <c r="A44" s="46"/>
      <c r="B44" s="47"/>
      <c r="C44" s="47"/>
      <c r="D44" s="150"/>
      <c r="E44" s="150"/>
      <c r="F44" s="150"/>
      <c r="G44" s="159" t="str">
        <f>L18</f>
        <v>Toename FOR in 2015</v>
      </c>
      <c r="H44" s="159"/>
      <c r="I44" s="160">
        <f>M18</f>
        <v>0</v>
      </c>
      <c r="J44" s="144"/>
      <c r="K44" s="144"/>
      <c r="L44" s="144"/>
      <c r="M44" s="144"/>
      <c r="N44" s="144"/>
      <c r="O44" s="144"/>
      <c r="P44" s="144"/>
      <c r="Q44" s="144"/>
      <c r="R44" s="47"/>
      <c r="S44" s="47"/>
      <c r="T44" s="48"/>
      <c r="AA44" s="146"/>
      <c r="AB44" s="146"/>
      <c r="AC44" s="146"/>
      <c r="AD44" s="146"/>
      <c r="AE44" s="146"/>
      <c r="AF44" s="146"/>
      <c r="AG44" s="146"/>
      <c r="AH44" s="45"/>
      <c r="AI44" s="45"/>
      <c r="AJ44" s="45"/>
      <c r="AK44" s="45"/>
      <c r="AL44" s="45"/>
      <c r="AM44" s="45"/>
      <c r="AN44" s="45"/>
    </row>
    <row r="45" spans="1:40" x14ac:dyDescent="0.25">
      <c r="A45" s="46"/>
      <c r="B45" s="47"/>
      <c r="C45" s="47"/>
      <c r="D45" s="150"/>
      <c r="E45" s="150"/>
      <c r="F45" s="150"/>
      <c r="G45" s="159" t="str">
        <f>L19</f>
        <v>Afname FOR in 2015</v>
      </c>
      <c r="H45" s="159"/>
      <c r="I45" s="160">
        <f>M19</f>
        <v>0</v>
      </c>
      <c r="J45" s="144"/>
      <c r="K45" s="144"/>
      <c r="L45" s="144"/>
      <c r="M45" s="144"/>
      <c r="N45" s="144"/>
      <c r="O45" s="144"/>
      <c r="P45" s="144"/>
      <c r="Q45" s="144"/>
      <c r="R45" s="47"/>
      <c r="S45" s="47"/>
      <c r="T45" s="48"/>
      <c r="AA45" s="146"/>
      <c r="AB45" s="146"/>
      <c r="AC45" s="146"/>
      <c r="AD45" s="146"/>
      <c r="AE45" s="146"/>
      <c r="AF45" s="146"/>
      <c r="AG45" s="146"/>
      <c r="AH45" s="45"/>
      <c r="AI45" s="45"/>
      <c r="AJ45" s="45"/>
      <c r="AK45" s="45"/>
      <c r="AL45" s="45"/>
      <c r="AM45" s="45"/>
      <c r="AN45" s="45"/>
    </row>
    <row r="46" spans="1:40" x14ac:dyDescent="0.25">
      <c r="A46" s="46"/>
      <c r="B46" s="47"/>
      <c r="C46" s="47"/>
      <c r="D46" s="150"/>
      <c r="E46" s="150"/>
      <c r="F46" s="150"/>
      <c r="G46" s="159" t="str">
        <f>"Bedrag FOR omgezet naar lijfrente in "&amp;(J7-1)</f>
        <v>Bedrag FOR omgezet naar lijfrente in 2015</v>
      </c>
      <c r="H46" s="159"/>
      <c r="I46" s="161">
        <f>'2015'!M20</f>
        <v>0</v>
      </c>
      <c r="J46" s="144"/>
      <c r="K46" s="144"/>
      <c r="L46" s="144"/>
      <c r="M46" s="144"/>
      <c r="N46" s="144"/>
      <c r="O46" s="144"/>
      <c r="P46" s="144"/>
      <c r="Q46" s="144"/>
      <c r="R46" s="47"/>
      <c r="S46" s="47"/>
      <c r="T46" s="48"/>
      <c r="AA46" s="146"/>
      <c r="AB46" s="146"/>
      <c r="AC46" s="146"/>
      <c r="AD46" s="146"/>
      <c r="AE46" s="146"/>
      <c r="AF46" s="146"/>
      <c r="AG46" s="146"/>
      <c r="AH46" s="45"/>
      <c r="AI46" s="45"/>
      <c r="AJ46" s="45"/>
      <c r="AK46" s="45"/>
      <c r="AL46" s="45"/>
      <c r="AM46" s="45"/>
      <c r="AN46" s="45"/>
    </row>
    <row r="47" spans="1:40" x14ac:dyDescent="0.25">
      <c r="A47" s="46"/>
      <c r="B47" s="47"/>
      <c r="C47" s="47"/>
      <c r="D47" s="147"/>
      <c r="E47" s="147"/>
      <c r="F47" s="147"/>
      <c r="G47" s="162" t="str">
        <f>"Stand FOR eind "&amp;(J7-1)</f>
        <v>Stand FOR eind 2015</v>
      </c>
      <c r="H47" s="162"/>
      <c r="I47" s="163">
        <f>SUM(I43:I44)-I45-I46</f>
        <v>0</v>
      </c>
      <c r="J47" s="144"/>
      <c r="K47" s="144"/>
      <c r="L47" s="144"/>
      <c r="M47" s="144"/>
      <c r="N47" s="144"/>
      <c r="O47" s="144"/>
      <c r="P47" s="144"/>
      <c r="Q47" s="144"/>
      <c r="R47" s="47"/>
      <c r="S47" s="47"/>
      <c r="T47" s="48"/>
      <c r="AA47" s="146"/>
      <c r="AB47" s="146"/>
      <c r="AC47" s="146"/>
      <c r="AD47" s="146"/>
      <c r="AE47" s="146"/>
      <c r="AF47" s="146"/>
      <c r="AG47" s="146"/>
      <c r="AH47" s="45"/>
      <c r="AI47" s="45"/>
      <c r="AJ47" s="45"/>
      <c r="AK47" s="45"/>
      <c r="AL47" s="45"/>
      <c r="AM47" s="45"/>
      <c r="AN47" s="45"/>
    </row>
    <row r="48" spans="1:40" x14ac:dyDescent="0.25">
      <c r="A48" s="46"/>
      <c r="B48" s="47"/>
      <c r="C48" s="47"/>
      <c r="D48" s="144"/>
      <c r="E48" s="144"/>
      <c r="F48" s="144"/>
      <c r="G48" s="144"/>
      <c r="H48" s="144"/>
      <c r="I48" s="144"/>
      <c r="J48" s="144"/>
      <c r="K48" s="144"/>
      <c r="L48" s="144"/>
      <c r="M48" s="144"/>
      <c r="N48" s="144"/>
      <c r="O48" s="144"/>
      <c r="P48" s="144"/>
      <c r="Q48" s="144"/>
      <c r="R48" s="47"/>
      <c r="S48" s="47"/>
      <c r="T48" s="48"/>
      <c r="AA48" s="146"/>
      <c r="AB48" s="146"/>
      <c r="AC48" s="146"/>
      <c r="AD48" s="146"/>
      <c r="AE48" s="146"/>
      <c r="AF48" s="146"/>
      <c r="AG48" s="146"/>
      <c r="AH48" s="45"/>
      <c r="AI48" s="45"/>
      <c r="AJ48" s="45"/>
      <c r="AK48" s="45"/>
      <c r="AL48" s="45"/>
      <c r="AM48" s="45"/>
      <c r="AN48" s="45"/>
    </row>
    <row r="49" spans="1:40"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c r="AL49" s="45"/>
      <c r="AM49" s="45"/>
      <c r="AN49" s="45"/>
    </row>
    <row r="50" spans="1:40" x14ac:dyDescent="0.25">
      <c r="A50" s="46"/>
      <c r="B50" s="47"/>
      <c r="C50" s="47"/>
      <c r="D50" s="119"/>
      <c r="E50" s="164" t="s">
        <v>28</v>
      </c>
      <c r="F50" s="119"/>
      <c r="G50" s="165"/>
      <c r="H50" s="119"/>
      <c r="I50" s="144"/>
      <c r="J50" s="144"/>
      <c r="K50" s="144"/>
      <c r="L50" s="144"/>
      <c r="M50" s="144"/>
      <c r="N50" s="144"/>
      <c r="O50" s="144"/>
      <c r="P50" s="144"/>
      <c r="Q50" s="47"/>
      <c r="R50" s="47"/>
      <c r="S50" s="47"/>
      <c r="T50" s="48"/>
      <c r="AA50" s="146"/>
      <c r="AB50" s="146"/>
      <c r="AC50" s="146"/>
      <c r="AD50" s="146"/>
      <c r="AE50" s="146"/>
      <c r="AF50" s="146"/>
      <c r="AG50" s="146"/>
      <c r="AH50" s="45"/>
      <c r="AI50" s="45"/>
      <c r="AJ50" s="45"/>
      <c r="AK50" s="45"/>
      <c r="AL50" s="45"/>
      <c r="AM50" s="45"/>
      <c r="AN50" s="45"/>
    </row>
    <row r="51" spans="1:40" x14ac:dyDescent="0.25">
      <c r="A51" s="46"/>
      <c r="B51" s="47"/>
      <c r="C51" s="47"/>
      <c r="D51" s="166"/>
      <c r="E51" s="167" t="s">
        <v>47</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c r="AM51" s="45"/>
      <c r="AN51" s="45"/>
    </row>
    <row r="52" spans="1:40" ht="18.75" customHeight="1" x14ac:dyDescent="0.25">
      <c r="A52" s="46"/>
      <c r="B52" s="47"/>
      <c r="C52" s="47"/>
      <c r="D52" s="166"/>
      <c r="E52" s="167" t="s">
        <v>48</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c r="AM52" s="45"/>
      <c r="AN52" s="45"/>
    </row>
    <row r="53" spans="1:40" x14ac:dyDescent="0.25">
      <c r="A53" s="46"/>
      <c r="B53" s="47"/>
      <c r="C53" s="47"/>
      <c r="D53" s="166"/>
      <c r="E53" s="167" t="s">
        <v>49</v>
      </c>
      <c r="F53" s="168"/>
      <c r="G53" s="168"/>
      <c r="H53" s="168"/>
      <c r="I53" s="168"/>
      <c r="J53" s="168"/>
      <c r="K53" s="168"/>
      <c r="L53" s="168"/>
      <c r="M53" s="168"/>
      <c r="N53" s="168"/>
      <c r="O53" s="168"/>
      <c r="P53" s="168"/>
      <c r="Q53" s="47"/>
      <c r="R53" s="47"/>
      <c r="S53" s="47"/>
      <c r="T53" s="48"/>
      <c r="AA53" s="146"/>
      <c r="AB53" s="146"/>
      <c r="AC53" s="146"/>
      <c r="AD53" s="146"/>
      <c r="AE53" s="146"/>
      <c r="AF53" s="146"/>
      <c r="AG53" s="146"/>
      <c r="AH53" s="45"/>
      <c r="AI53" s="45"/>
      <c r="AJ53" s="45"/>
      <c r="AK53" s="45"/>
      <c r="AL53" s="45"/>
      <c r="AM53" s="45"/>
      <c r="AN53" s="45"/>
    </row>
    <row r="54" spans="1:40" x14ac:dyDescent="0.25">
      <c r="A54" s="46"/>
      <c r="B54" s="47"/>
      <c r="C54" s="47"/>
      <c r="D54" s="166"/>
      <c r="E54" s="167" t="s">
        <v>50</v>
      </c>
      <c r="F54" s="167"/>
      <c r="G54" s="167"/>
      <c r="H54" s="167"/>
      <c r="I54" s="167"/>
      <c r="J54" s="167"/>
      <c r="K54" s="167"/>
      <c r="L54" s="167"/>
      <c r="M54" s="167"/>
      <c r="N54" s="167"/>
      <c r="O54" s="167"/>
      <c r="P54" s="167"/>
      <c r="Q54" s="47"/>
      <c r="R54" s="47"/>
      <c r="S54" s="47"/>
      <c r="T54" s="48"/>
      <c r="AA54" s="146"/>
      <c r="AB54" s="146"/>
      <c r="AC54" s="146"/>
      <c r="AD54" s="146"/>
      <c r="AE54" s="146"/>
      <c r="AF54" s="146"/>
      <c r="AG54" s="146"/>
      <c r="AH54" s="45"/>
      <c r="AI54" s="45"/>
      <c r="AJ54" s="45"/>
      <c r="AK54" s="45"/>
      <c r="AL54" s="45"/>
      <c r="AM54" s="45"/>
      <c r="AN54" s="45"/>
    </row>
    <row r="55" spans="1:40" x14ac:dyDescent="0.25">
      <c r="A55" s="46"/>
      <c r="B55" s="47"/>
      <c r="C55" s="47"/>
      <c r="D55" s="166"/>
      <c r="E55" s="167"/>
      <c r="F55" s="167"/>
      <c r="G55" s="167"/>
      <c r="H55" s="167"/>
      <c r="I55" s="167"/>
      <c r="J55" s="167"/>
      <c r="K55" s="167"/>
      <c r="L55" s="167"/>
      <c r="M55" s="167"/>
      <c r="N55" s="167"/>
      <c r="O55" s="167"/>
      <c r="P55" s="167"/>
      <c r="Q55" s="47"/>
      <c r="R55" s="47"/>
      <c r="S55" s="47"/>
      <c r="T55" s="48"/>
      <c r="AA55" s="146"/>
    </row>
    <row r="56" spans="1:40" ht="18.75" thickBot="1" x14ac:dyDescent="0.3">
      <c r="A56" s="169"/>
      <c r="B56" s="170"/>
      <c r="C56" s="170"/>
      <c r="D56" s="171"/>
      <c r="E56" s="172"/>
      <c r="F56" s="172"/>
      <c r="G56" s="172"/>
      <c r="H56" s="172"/>
      <c r="I56" s="172"/>
      <c r="J56" s="172"/>
      <c r="K56" s="172"/>
      <c r="L56" s="172"/>
      <c r="M56" s="172"/>
      <c r="N56" s="172"/>
      <c r="O56" s="172"/>
      <c r="P56" s="172"/>
      <c r="Q56" s="170"/>
      <c r="R56" s="172"/>
      <c r="S56" s="172"/>
      <c r="T56" s="173"/>
      <c r="AA56" s="146"/>
    </row>
    <row r="59" spans="1:40" x14ac:dyDescent="0.25">
      <c r="A59" s="45"/>
      <c r="B59" s="45"/>
      <c r="C59" s="45"/>
      <c r="D59" s="174"/>
      <c r="E59" s="45"/>
      <c r="F59" s="45"/>
      <c r="G59" s="45"/>
      <c r="H59" s="45"/>
      <c r="I59" s="45"/>
      <c r="J59" s="45"/>
      <c r="K59" s="45"/>
      <c r="L59" s="45"/>
      <c r="M59" s="45"/>
      <c r="N59" s="45"/>
      <c r="O59" s="45"/>
      <c r="P59" s="45"/>
      <c r="Q59" s="45"/>
      <c r="R59" s="45"/>
      <c r="S59" s="45"/>
      <c r="T59" s="45"/>
    </row>
    <row r="60" spans="1:40" x14ac:dyDescent="0.25">
      <c r="A60" s="45"/>
      <c r="B60" s="45"/>
      <c r="C60" s="45"/>
      <c r="D60" s="45"/>
      <c r="E60" s="45"/>
      <c r="F60" s="45"/>
      <c r="G60" s="45"/>
      <c r="H60" s="45"/>
      <c r="I60" s="45"/>
      <c r="J60" s="45"/>
      <c r="K60" s="45"/>
      <c r="L60" s="45"/>
      <c r="M60" s="45"/>
      <c r="N60" s="45"/>
      <c r="O60" s="45"/>
      <c r="P60" s="45"/>
      <c r="Q60" s="45"/>
    </row>
    <row r="61" spans="1:40" x14ac:dyDescent="0.25">
      <c r="A61" s="45"/>
      <c r="B61" s="45"/>
      <c r="C61" s="45"/>
      <c r="D61" s="45"/>
      <c r="E61" s="45"/>
      <c r="F61" s="45"/>
      <c r="G61" s="45"/>
      <c r="H61" s="45"/>
      <c r="I61" s="45"/>
      <c r="J61" s="45"/>
      <c r="K61" s="45"/>
      <c r="L61" s="45"/>
      <c r="M61" s="45"/>
      <c r="N61" s="45"/>
      <c r="O61" s="45"/>
      <c r="P61" s="45"/>
      <c r="Q61" s="45"/>
      <c r="S61" s="42">
        <f>SUM(H40:O40)</f>
        <v>0</v>
      </c>
    </row>
    <row r="62" spans="1:40" x14ac:dyDescent="0.25">
      <c r="A62" s="45"/>
      <c r="B62" s="45"/>
      <c r="C62" s="45"/>
      <c r="D62" s="45"/>
      <c r="E62" s="45"/>
      <c r="F62" s="45"/>
      <c r="G62" s="45"/>
      <c r="H62" s="45"/>
      <c r="I62" s="45"/>
      <c r="J62" s="45"/>
      <c r="K62" s="45"/>
      <c r="L62" s="45"/>
      <c r="M62" s="45"/>
      <c r="N62" s="45"/>
      <c r="O62" s="45"/>
      <c r="P62" s="45"/>
      <c r="Q62" s="45"/>
    </row>
    <row r="63" spans="1:40" x14ac:dyDescent="0.25">
      <c r="A63" s="45"/>
      <c r="B63" s="45"/>
      <c r="C63" s="45"/>
      <c r="D63" s="45"/>
      <c r="E63" s="45"/>
      <c r="F63" s="45"/>
      <c r="G63" s="45"/>
      <c r="H63" s="45"/>
      <c r="I63" s="45"/>
      <c r="J63" s="45"/>
      <c r="K63" s="45"/>
      <c r="L63" s="45"/>
      <c r="M63" s="45"/>
      <c r="N63" s="45"/>
      <c r="O63" s="45"/>
      <c r="P63" s="45"/>
      <c r="Q63" s="45"/>
    </row>
    <row r="64" spans="1:40" ht="18.75" customHeight="1" x14ac:dyDescent="0.25">
      <c r="A64" s="45"/>
      <c r="B64" s="45"/>
      <c r="C64" s="45"/>
      <c r="D64" s="45"/>
      <c r="E64" s="45"/>
      <c r="F64" s="45"/>
      <c r="G64" s="45"/>
      <c r="H64" s="45"/>
      <c r="I64" s="45"/>
      <c r="J64" s="45"/>
      <c r="K64" s="45"/>
      <c r="L64" s="45"/>
      <c r="M64" s="45"/>
      <c r="N64" s="45"/>
      <c r="O64" s="45"/>
      <c r="P64" s="45"/>
      <c r="Q64" s="45"/>
    </row>
    <row r="65" spans="1:26" x14ac:dyDescent="0.25">
      <c r="A65" s="45"/>
      <c r="B65" s="45"/>
      <c r="C65" s="45"/>
      <c r="D65" s="45"/>
      <c r="E65" s="45"/>
      <c r="F65" s="45"/>
      <c r="G65" s="45"/>
      <c r="H65" s="45"/>
      <c r="I65" s="45"/>
      <c r="J65" s="45"/>
      <c r="K65" s="45"/>
      <c r="L65" s="45"/>
      <c r="M65" s="45"/>
      <c r="N65" s="45"/>
      <c r="O65" s="45"/>
      <c r="P65" s="45"/>
      <c r="Q65" s="45"/>
    </row>
    <row r="66" spans="1:26" ht="18.75" customHeight="1" x14ac:dyDescent="0.25">
      <c r="A66" s="45"/>
      <c r="B66" s="45"/>
      <c r="C66" s="45"/>
      <c r="D66" s="45"/>
      <c r="E66" s="45"/>
      <c r="F66" s="45"/>
      <c r="G66" s="45"/>
      <c r="H66" s="45"/>
      <c r="I66" s="45"/>
      <c r="J66" s="45"/>
      <c r="K66" s="45"/>
      <c r="L66" s="45"/>
      <c r="M66" s="45"/>
      <c r="N66" s="45"/>
      <c r="O66" s="45"/>
      <c r="P66" s="45"/>
      <c r="Q66" s="45"/>
    </row>
    <row r="67" spans="1:26" x14ac:dyDescent="0.25">
      <c r="A67" s="45"/>
      <c r="B67" s="45"/>
      <c r="C67" s="45"/>
      <c r="D67" s="45"/>
      <c r="E67" s="45"/>
      <c r="F67" s="45"/>
      <c r="G67" s="45"/>
      <c r="H67" s="45"/>
      <c r="I67" s="45"/>
      <c r="J67" s="45"/>
      <c r="K67" s="45"/>
      <c r="L67" s="45"/>
      <c r="M67" s="45"/>
      <c r="N67" s="45"/>
      <c r="O67" s="45"/>
      <c r="P67" s="45"/>
      <c r="Q67" s="45"/>
    </row>
    <row r="68" spans="1:26" x14ac:dyDescent="0.25">
      <c r="A68" s="45"/>
      <c r="B68" s="45"/>
      <c r="C68" s="45"/>
      <c r="D68" s="45"/>
      <c r="E68" s="45"/>
      <c r="F68" s="45"/>
      <c r="G68" s="45"/>
      <c r="H68" s="45"/>
      <c r="I68" s="45"/>
      <c r="J68" s="45"/>
      <c r="K68" s="45"/>
      <c r="L68" s="45"/>
      <c r="M68" s="45"/>
      <c r="N68" s="45"/>
      <c r="O68" s="45"/>
      <c r="P68" s="45"/>
      <c r="Q68" s="45"/>
    </row>
    <row r="69" spans="1:26" x14ac:dyDescent="0.25">
      <c r="A69" s="45"/>
      <c r="B69" s="45"/>
      <c r="C69" s="45"/>
      <c r="D69" s="45"/>
      <c r="E69" s="45"/>
      <c r="F69" s="45"/>
      <c r="G69" s="45"/>
      <c r="H69" s="45"/>
      <c r="I69" s="45"/>
      <c r="J69" s="45"/>
      <c r="K69" s="45"/>
      <c r="L69" s="45"/>
      <c r="M69" s="45"/>
      <c r="N69" s="45"/>
      <c r="O69" s="45"/>
      <c r="P69" s="45"/>
      <c r="Q69" s="45"/>
    </row>
    <row r="70" spans="1:26" x14ac:dyDescent="0.25">
      <c r="A70" s="45"/>
      <c r="B70" s="45"/>
      <c r="C70" s="45"/>
      <c r="D70" s="45"/>
      <c r="E70" s="45"/>
      <c r="F70" s="45"/>
      <c r="G70" s="45"/>
      <c r="H70" s="45"/>
      <c r="I70" s="45"/>
      <c r="J70" s="45"/>
      <c r="K70" s="45"/>
      <c r="L70" s="45"/>
      <c r="M70" s="45"/>
      <c r="N70" s="45"/>
      <c r="O70" s="45"/>
      <c r="P70" s="45"/>
      <c r="Q70" s="45"/>
    </row>
    <row r="71" spans="1:26" x14ac:dyDescent="0.25">
      <c r="A71" s="45"/>
      <c r="B71" s="45"/>
      <c r="C71" s="45"/>
      <c r="D71" s="45"/>
      <c r="E71" s="45"/>
      <c r="F71" s="45"/>
      <c r="G71" s="45"/>
      <c r="H71" s="45"/>
      <c r="I71" s="45"/>
      <c r="J71" s="45"/>
      <c r="K71" s="45"/>
      <c r="L71" s="45"/>
      <c r="M71" s="45"/>
      <c r="N71" s="45"/>
      <c r="O71" s="45"/>
      <c r="P71" s="45"/>
      <c r="Q71" s="45"/>
    </row>
    <row r="72" spans="1:26" x14ac:dyDescent="0.25">
      <c r="A72" s="45"/>
      <c r="B72" s="45"/>
      <c r="C72" s="45"/>
      <c r="D72" s="45"/>
      <c r="E72" s="45"/>
      <c r="F72" s="45"/>
      <c r="G72" s="45"/>
      <c r="H72" s="45"/>
      <c r="I72" s="45"/>
      <c r="J72" s="45"/>
      <c r="K72" s="45"/>
      <c r="L72" s="45"/>
      <c r="M72" s="45"/>
      <c r="N72" s="45"/>
      <c r="O72" s="45"/>
      <c r="P72" s="45"/>
      <c r="Q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U73" s="45"/>
      <c r="V73" s="45"/>
      <c r="W73" s="45"/>
      <c r="X73" s="45"/>
      <c r="Y73" s="45"/>
      <c r="Z73" s="45"/>
    </row>
    <row r="74" spans="1:26" x14ac:dyDescent="0.25">
      <c r="U74" s="45"/>
      <c r="V74" s="45"/>
      <c r="W74" s="45"/>
      <c r="X74" s="45"/>
      <c r="Y74" s="45"/>
      <c r="Z74" s="45"/>
    </row>
    <row r="75" spans="1:26" x14ac:dyDescent="0.25">
      <c r="U75" s="45"/>
      <c r="V75" s="45"/>
      <c r="W75" s="45"/>
      <c r="X75" s="45"/>
      <c r="Y75" s="45"/>
      <c r="Z75" s="45"/>
    </row>
    <row r="76" spans="1:26" x14ac:dyDescent="0.25">
      <c r="U76" s="45"/>
      <c r="V76" s="45"/>
      <c r="W76" s="45"/>
      <c r="X76" s="45"/>
      <c r="Y76" s="45"/>
      <c r="Z76" s="45"/>
    </row>
    <row r="77" spans="1:26" x14ac:dyDescent="0.25">
      <c r="U77" s="45"/>
      <c r="V77" s="45"/>
      <c r="W77" s="45"/>
      <c r="X77" s="45"/>
      <c r="Y77" s="45"/>
      <c r="Z77" s="45"/>
    </row>
    <row r="78" spans="1:26" x14ac:dyDescent="0.25">
      <c r="U78" s="45"/>
      <c r="V78" s="45"/>
      <c r="W78" s="45"/>
      <c r="X78" s="45"/>
      <c r="Y78" s="45"/>
      <c r="Z78" s="45"/>
    </row>
    <row r="79" spans="1:26" x14ac:dyDescent="0.25">
      <c r="U79" s="45"/>
      <c r="V79" s="45"/>
      <c r="W79" s="45"/>
      <c r="X79" s="45"/>
      <c r="Y79" s="45"/>
      <c r="Z79" s="45"/>
    </row>
    <row r="80" spans="1:26" x14ac:dyDescent="0.25">
      <c r="U80" s="45"/>
      <c r="V80" s="45"/>
      <c r="W80" s="45"/>
      <c r="X80" s="45"/>
      <c r="Y80" s="45"/>
      <c r="Z80" s="45"/>
    </row>
    <row r="81" spans="21:26" x14ac:dyDescent="0.25">
      <c r="U81" s="45"/>
      <c r="V81" s="45"/>
      <c r="W81" s="45"/>
      <c r="X81" s="45"/>
      <c r="Y81" s="45"/>
      <c r="Z81" s="45"/>
    </row>
    <row r="82" spans="21:26" x14ac:dyDescent="0.25">
      <c r="U82" s="45"/>
      <c r="V82" s="45"/>
      <c r="W82" s="45"/>
      <c r="X82" s="45"/>
      <c r="Y82" s="45"/>
      <c r="Z82" s="45"/>
    </row>
    <row r="83" spans="21:26" x14ac:dyDescent="0.25">
      <c r="U83" s="45"/>
      <c r="V83" s="45"/>
      <c r="W83" s="45"/>
      <c r="X83" s="45"/>
      <c r="Y83" s="45"/>
      <c r="Z83" s="45"/>
    </row>
    <row r="84" spans="21:26" x14ac:dyDescent="0.25">
      <c r="U84" s="45"/>
      <c r="V84" s="45"/>
      <c r="W84" s="45"/>
      <c r="X84" s="45"/>
      <c r="Y84" s="45"/>
      <c r="Z84" s="45"/>
    </row>
    <row r="85" spans="21:26" x14ac:dyDescent="0.25">
      <c r="U85" s="45"/>
      <c r="V85" s="45"/>
      <c r="W85" s="45"/>
      <c r="X85" s="45"/>
      <c r="Y85" s="45"/>
      <c r="Z85" s="45"/>
    </row>
    <row r="86" spans="21:26" x14ac:dyDescent="0.25">
      <c r="U86" s="45"/>
      <c r="V86" s="45"/>
      <c r="W86" s="45"/>
      <c r="X86" s="45"/>
      <c r="Y86" s="45"/>
      <c r="Z86" s="45"/>
    </row>
  </sheetData>
  <sheetProtection algorithmName="SHA-512" hashValue="X6quXJtdGel08MaPArWPYZkiBEtSicpqOvggM2hyp/cwGJbJxZ8JHla2lk+YsvWW9DTnU0ka4Mc8sO1nvDLN/A==" saltValue="YJNBBhUFTUoBYXiiKZl9RA==" spinCount="100000" sheet="1" objects="1" scenarios="1"/>
  <mergeCells count="8">
    <mergeCell ref="AF4:AF5"/>
    <mergeCell ref="AG4:AG5"/>
    <mergeCell ref="P24:Q24"/>
    <mergeCell ref="AA3:AA5"/>
    <mergeCell ref="AB3:AB5"/>
    <mergeCell ref="AC3:AC5"/>
    <mergeCell ref="AD4:AD5"/>
    <mergeCell ref="AE4:AE5"/>
  </mergeCells>
  <dataValidations count="7">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6A280EF1-56E1-453B-8D24-4477EA70EECA}">
      <formula1>0</formula1>
      <formula2>M28</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6732A978-1DDF-4A4B-952A-408DA46036F1}">
      <formula1>0</formula1>
      <formula2>I43</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76CAAF47-FAEB-4934-B607-B7B039409A5E}">
      <formula1>0</formula1>
      <formula2>O20</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1F1270AF-67D7-4F3A-BC28-89C4FD714C2F}">
      <formula1>0</formula1>
      <formula2>#REF!</formula2>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93CD780F-550B-489C-804B-E4E0A0B7B2DC}">
      <formula1>0</formula1>
      <formula2>#REF!</formula2>
    </dataValidation>
    <dataValidation type="whole" operator="greaterThanOrEqual" allowBlank="1" showInputMessage="1" showErrorMessage="1" sqref="D14 D20 J18 M18" xr:uid="{A300F34E-9834-4388-A9E0-7981644BD341}">
      <formula1>0</formula1>
    </dataValidation>
    <dataValidation type="list" allowBlank="1" showInputMessage="1" showErrorMessage="1" sqref="M16" xr:uid="{D7CD49BE-58B0-48B8-9B05-EFC781CADB5A}">
      <formula1>$AB$14:$AB$15</formula1>
    </dataValidation>
  </dataValidations>
  <hyperlinks>
    <hyperlink ref="E50" r:id="rId1" xr:uid="{87D37C29-3A5D-4941-8EE5-3771952C2785}"/>
  </hyperlinks>
  <pageMargins left="0.79000000000000015" right="0.79000000000000015" top="0.98" bottom="0.98" header="0.59" footer="0.59"/>
  <pageSetup paperSize="0" scale="55" orientation="landscape" horizontalDpi="4294967292" verticalDpi="429496729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2"/>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pageSetUpPr fitToPage="1"/>
  </sheetPr>
  <dimension ref="A1:AN86"/>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31.25" style="72" hidden="1" customWidth="1"/>
    <col min="33" max="33" width="73.5" style="72" hidden="1" customWidth="1"/>
    <col min="34" max="34" width="15" style="42" hidden="1" customWidth="1"/>
    <col min="35" max="35" width="11.75" style="42" hidden="1" customWidth="1"/>
    <col min="36" max="36" width="10" style="42" hidden="1" customWidth="1"/>
    <col min="37" max="37" width="21" style="42" hidden="1" customWidth="1"/>
    <col min="38" max="38" width="6.625" style="42" hidden="1" customWidth="1"/>
    <col min="39" max="39" width="7.625" style="42" hidden="1" customWidth="1"/>
    <col min="40" max="40" width="6.625" style="42" hidden="1" customWidth="1"/>
    <col min="41" max="41" width="0" style="42" hidden="1" customWidth="1"/>
    <col min="42" max="16384" width="10.625" style="42"/>
  </cols>
  <sheetData>
    <row r="1" spans="1:38" x14ac:dyDescent="0.25">
      <c r="A1" s="39"/>
      <c r="B1" s="40"/>
      <c r="C1" s="40"/>
      <c r="D1" s="40"/>
      <c r="E1" s="40"/>
      <c r="F1" s="40"/>
      <c r="G1" s="40"/>
      <c r="H1" s="40"/>
      <c r="I1" s="40"/>
      <c r="J1" s="40"/>
      <c r="K1" s="40"/>
      <c r="L1" s="40"/>
      <c r="M1" s="40"/>
      <c r="N1" s="40"/>
      <c r="O1" s="40"/>
      <c r="P1" s="40"/>
      <c r="Q1" s="40"/>
      <c r="R1" s="47"/>
      <c r="S1" s="47"/>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t="s">
        <v>11</v>
      </c>
      <c r="AG3" s="50"/>
      <c r="AH3" s="52" t="s">
        <v>20</v>
      </c>
      <c r="AI3" s="52" t="s">
        <v>21</v>
      </c>
      <c r="AJ3" s="45" t="s">
        <v>31</v>
      </c>
      <c r="AK3" s="45"/>
      <c r="AL3" s="45"/>
    </row>
    <row r="4" spans="1:38"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44">
        <f>VLOOKUP($J$7,gegevens!$B$6:$K$38,9)-10</f>
        <v>55</v>
      </c>
      <c r="AG4" s="244">
        <f>VLOOKUP($J$7,gegevens!$B$6:$K$38,10)</f>
        <v>3</v>
      </c>
      <c r="AH4" s="52"/>
      <c r="AI4" s="52" t="s">
        <v>22</v>
      </c>
      <c r="AJ4" s="45"/>
      <c r="AK4" s="45" t="s">
        <v>33</v>
      </c>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45"/>
      <c r="AG5" s="245"/>
      <c r="AH5" s="49"/>
      <c r="AI5" s="49"/>
      <c r="AJ5" s="45"/>
      <c r="AK5" s="45"/>
      <c r="AL5" s="45">
        <v>20</v>
      </c>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59">
        <v>8</v>
      </c>
      <c r="AH6" s="60">
        <v>11</v>
      </c>
      <c r="AI6" s="60">
        <v>12</v>
      </c>
      <c r="AJ6" s="60">
        <v>14</v>
      </c>
      <c r="AK6" s="60">
        <v>15</v>
      </c>
      <c r="AL6" s="60">
        <v>17</v>
      </c>
    </row>
    <row r="7" spans="1:38" ht="23.25" x14ac:dyDescent="0.35">
      <c r="A7" s="56"/>
      <c r="B7" s="61"/>
      <c r="C7" s="57"/>
      <c r="D7" s="57"/>
      <c r="E7" s="57"/>
      <c r="F7" s="57"/>
      <c r="G7" s="57"/>
      <c r="H7" s="57"/>
      <c r="I7" s="62" t="s">
        <v>40</v>
      </c>
      <c r="J7" s="175">
        <f>'2016'!J7-1</f>
        <v>2015</v>
      </c>
      <c r="K7" s="64"/>
      <c r="L7" s="64"/>
      <c r="M7" s="64"/>
      <c r="N7" s="57"/>
      <c r="O7" s="65">
        <f>AA7</f>
        <v>11936</v>
      </c>
      <c r="P7" s="66" t="s">
        <v>9</v>
      </c>
      <c r="Q7" s="57"/>
      <c r="R7" s="57"/>
      <c r="S7" s="57"/>
      <c r="T7" s="58"/>
      <c r="AA7" s="197">
        <f>VLOOKUP($J$7,gegevens!$B$6:$I$38,AA6)</f>
        <v>11936</v>
      </c>
      <c r="AB7" s="198">
        <f>VLOOKUP($J$7,gegevens!$B$6:$I$38,AB6)</f>
        <v>0.13800000000000001</v>
      </c>
      <c r="AC7" s="199">
        <f>VLOOKUP($J$7,gegevens!$B$6:$I$38,AC6)</f>
        <v>6.5</v>
      </c>
      <c r="AD7" s="197">
        <f>VLOOKUP($J$7,gegevens!$B$6:$I$38,AD6)</f>
        <v>88064</v>
      </c>
      <c r="AE7" s="197">
        <f>VLOOKUP($J$7,gegevens!$B$6:$I$38,AE6)</f>
        <v>12153</v>
      </c>
      <c r="AF7" s="197">
        <f>VLOOKUP($J$7,gegevens!$B$6:$I$38,AF6)</f>
        <v>7052</v>
      </c>
      <c r="AG7" s="197">
        <f>VLOOKUP($J$7,gegevens!$B$6:$O$38,AG6)</f>
        <v>13927</v>
      </c>
      <c r="AH7" s="198">
        <f>VLOOKUP($J$7-1,gegevens!$B$6:$O$38,AH6)</f>
        <v>18263</v>
      </c>
      <c r="AI7" s="197">
        <f>VLOOKUP($J$7-1,gegevens!$B$6:$O$38,AI6)</f>
        <v>0.109</v>
      </c>
      <c r="AJ7" s="197">
        <f>VLOOKUP($J$7,gegevens!$B$6:$AB$38,AJ6)</f>
        <v>0</v>
      </c>
      <c r="AK7" s="198">
        <f>VLOOKUP($J$7,gegevens!$B$6:$AB$38,AK6)</f>
        <v>100000</v>
      </c>
      <c r="AL7" s="67">
        <f>VLOOKUP($J$7,gegevens!$B$6:$AB$38,AL6)</f>
        <v>2.3E-2</v>
      </c>
    </row>
    <row r="8" spans="1:38" x14ac:dyDescent="0.25">
      <c r="A8" s="56"/>
      <c r="B8" s="57"/>
      <c r="C8" s="57"/>
      <c r="D8" s="57"/>
      <c r="E8" s="57"/>
      <c r="F8" s="57"/>
      <c r="G8" s="57"/>
      <c r="H8" s="57"/>
      <c r="I8" s="73"/>
      <c r="J8" s="57"/>
      <c r="K8" s="57"/>
      <c r="L8" s="57"/>
      <c r="M8" s="57"/>
      <c r="N8" s="57"/>
      <c r="O8" s="65">
        <f>MAX(0,ROUNDUP(MIN(J12+M12+P12-O7,AD7),0))*AB13</f>
        <v>0</v>
      </c>
      <c r="P8" s="66" t="str">
        <f>"Premiegrondslag in " &amp;J7</f>
        <v>Premiegrondslag in 2015</v>
      </c>
      <c r="Q8" s="57"/>
      <c r="R8" s="57"/>
      <c r="S8" s="57"/>
      <c r="T8" s="58"/>
      <c r="AA8" s="44"/>
      <c r="AB8" s="44"/>
      <c r="AC8" s="44"/>
      <c r="AD8" s="44"/>
      <c r="AE8" s="44"/>
      <c r="AF8" s="69">
        <f>IF(J7&gt;2022,AF7,ROUNDUP(AK7*O8,0))</f>
        <v>0</v>
      </c>
      <c r="AG8" s="228" t="s">
        <v>62</v>
      </c>
      <c r="AH8" s="52"/>
      <c r="AI8" s="52"/>
      <c r="AJ8" s="45"/>
      <c r="AK8" s="45"/>
      <c r="AL8" s="45"/>
    </row>
    <row r="9" spans="1:38" x14ac:dyDescent="0.25">
      <c r="A9" s="56"/>
      <c r="B9" s="57"/>
      <c r="C9" s="57"/>
      <c r="D9" s="57"/>
      <c r="E9" s="57"/>
      <c r="F9" s="57"/>
      <c r="G9" s="57"/>
      <c r="H9" s="57"/>
      <c r="I9" s="57"/>
      <c r="J9" s="212"/>
      <c r="K9" s="57"/>
      <c r="L9" s="57"/>
      <c r="M9" s="57"/>
      <c r="N9" s="57"/>
      <c r="O9" s="71">
        <f>AB7</f>
        <v>0.13800000000000001</v>
      </c>
      <c r="P9" s="66" t="s">
        <v>44</v>
      </c>
      <c r="Q9" s="57"/>
      <c r="R9" s="57"/>
      <c r="S9" s="57"/>
      <c r="T9" s="58"/>
      <c r="AB9" s="72" t="s">
        <v>18</v>
      </c>
      <c r="AC9" s="72" t="s">
        <v>17</v>
      </c>
      <c r="AH9" s="45"/>
      <c r="AI9" s="45"/>
      <c r="AJ9" s="45"/>
      <c r="AK9" s="45"/>
      <c r="AL9" s="45"/>
    </row>
    <row r="10" spans="1:38" x14ac:dyDescent="0.25">
      <c r="A10" s="56"/>
      <c r="B10" s="57"/>
      <c r="C10" s="57"/>
      <c r="D10" s="57"/>
      <c r="E10" s="57"/>
      <c r="F10" s="57"/>
      <c r="G10" s="57"/>
      <c r="H10" s="57"/>
      <c r="I10" s="73"/>
      <c r="J10" s="73"/>
      <c r="K10" s="73"/>
      <c r="L10" s="73"/>
      <c r="M10" s="73"/>
      <c r="N10" s="73"/>
      <c r="O10" s="73"/>
      <c r="P10" s="74"/>
      <c r="Q10" s="57"/>
      <c r="R10" s="57"/>
      <c r="S10" s="57"/>
      <c r="T10" s="58"/>
      <c r="AA10" s="72" t="s">
        <v>25</v>
      </c>
      <c r="AB10" s="196">
        <f>J7-YEAR(Geboortedatum)-1</f>
        <v>34</v>
      </c>
      <c r="AC10" s="196">
        <f>12-MONTH(Geboortedatum)</f>
        <v>11</v>
      </c>
      <c r="AF10" s="72" t="s">
        <v>19</v>
      </c>
      <c r="AG10" s="72">
        <f>IF(AB10&lt;AF4,1,IF(AB10&gt;AF4,2,IF(AC10&lt;AG4,1,2)))</f>
        <v>1</v>
      </c>
      <c r="AH10" s="45"/>
      <c r="AI10" s="45"/>
      <c r="AJ10" s="45"/>
      <c r="AK10" s="45"/>
      <c r="AL10" s="45">
        <f>IF($AB$10&lt;AL5,1-SUM($AJ10:AJ10),0)</f>
        <v>0</v>
      </c>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65</v>
      </c>
      <c r="AC11" s="196">
        <f>VLOOKUP($J$7,gegevens!$B$6:$K$38,10)</f>
        <v>3</v>
      </c>
      <c r="AI11" s="45"/>
      <c r="AJ11" s="45"/>
      <c r="AK11" s="45"/>
      <c r="AL11" s="45"/>
    </row>
    <row r="12" spans="1:38" x14ac:dyDescent="0.25">
      <c r="A12" s="56"/>
      <c r="B12" s="57"/>
      <c r="C12" s="57"/>
      <c r="D12" s="57"/>
      <c r="E12" s="57"/>
      <c r="F12" s="57"/>
      <c r="G12" s="57"/>
      <c r="H12" s="57"/>
      <c r="I12" s="78" t="str">
        <f>"Inkomen "&amp;(J7-1)</f>
        <v>Inkomen 2014</v>
      </c>
      <c r="J12" s="79">
        <v>0</v>
      </c>
      <c r="K12" s="80"/>
      <c r="L12" s="81" t="str">
        <f>"Winst/(Verlies) "&amp;($J$7-1)</f>
        <v>Winst/(Verlies) 2014</v>
      </c>
      <c r="M12" s="82">
        <v>0</v>
      </c>
      <c r="N12" s="75"/>
      <c r="O12" s="81" t="str">
        <f>"Overig inkomen "&amp;($J$7-1)</f>
        <v>Overig inkomen 2014</v>
      </c>
      <c r="P12" s="82">
        <v>0</v>
      </c>
      <c r="Q12" s="57"/>
      <c r="R12" s="57"/>
      <c r="S12" s="57"/>
      <c r="T12" s="58"/>
      <c r="AA12" s="72" t="s">
        <v>64</v>
      </c>
      <c r="AB12" s="234" t="b">
        <f>IFERROR(_xlfn.XLOOKUP(Geboortedatum,gegevens!$L$6:$L$38,gegevens!$B$6:$B$38,TRUE,1),FALSE)</f>
        <v>1</v>
      </c>
      <c r="AF12" s="84"/>
      <c r="AG12" s="83">
        <f>AB10-AB11+(AC10-AC11)/12</f>
        <v>-30.333333333333332</v>
      </c>
      <c r="AI12" s="45"/>
      <c r="AJ12" s="45"/>
      <c r="AK12" s="45"/>
      <c r="AL12" s="85"/>
    </row>
    <row r="13" spans="1:38" x14ac:dyDescent="0.25">
      <c r="A13" s="56"/>
      <c r="B13" s="57"/>
      <c r="C13" s="57"/>
      <c r="D13" s="57"/>
      <c r="E13" s="57"/>
      <c r="F13" s="57"/>
      <c r="G13" s="57"/>
      <c r="H13" s="57"/>
      <c r="I13" s="101"/>
      <c r="J13" s="57"/>
      <c r="K13" s="57"/>
      <c r="L13" s="86"/>
      <c r="M13" s="57"/>
      <c r="N13" s="75"/>
      <c r="O13" s="75"/>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89" t="s">
        <v>42</v>
      </c>
      <c r="M14" s="88"/>
      <c r="N14" s="57"/>
      <c r="O14" s="57"/>
      <c r="P14" s="57"/>
      <c r="Q14" s="57"/>
      <c r="R14" s="57"/>
      <c r="S14" s="57"/>
      <c r="T14" s="58"/>
      <c r="AB14" s="229">
        <v>0</v>
      </c>
      <c r="AH14" s="45"/>
      <c r="AI14" s="45"/>
      <c r="AJ14" s="45"/>
      <c r="AK14" s="45"/>
      <c r="AL14" s="45"/>
    </row>
    <row r="15" spans="1:38" x14ac:dyDescent="0.25">
      <c r="A15" s="56"/>
      <c r="B15" s="57"/>
      <c r="C15" s="57"/>
      <c r="D15" s="57"/>
      <c r="E15" s="57"/>
      <c r="F15" s="57"/>
      <c r="G15" s="57"/>
      <c r="H15" s="57"/>
      <c r="I15" s="177" t="s">
        <v>38</v>
      </c>
      <c r="J15" s="91"/>
      <c r="K15" s="57"/>
      <c r="L15" s="92" t="s">
        <v>43</v>
      </c>
      <c r="M15" s="91"/>
      <c r="N15" s="57"/>
      <c r="O15" s="57"/>
      <c r="P15" s="57"/>
      <c r="Q15" s="57"/>
      <c r="R15" s="57"/>
      <c r="S15" s="57"/>
      <c r="T15" s="58"/>
      <c r="AB15" s="229">
        <v>1</v>
      </c>
      <c r="AH15" s="45"/>
      <c r="AI15" s="45"/>
      <c r="AJ15" s="45"/>
      <c r="AK15" s="45"/>
      <c r="AL15" s="45"/>
    </row>
    <row r="16" spans="1:38" x14ac:dyDescent="0.25">
      <c r="A16" s="56"/>
      <c r="B16" s="57"/>
      <c r="C16" s="57"/>
      <c r="D16" s="57"/>
      <c r="E16" s="57"/>
      <c r="F16" s="57"/>
      <c r="G16" s="57"/>
      <c r="H16" s="57"/>
      <c r="I16" s="178"/>
      <c r="J16" s="94"/>
      <c r="K16" s="57"/>
      <c r="L16" s="95" t="str">
        <f>"in "&amp;($J$7-1)&amp;"?"</f>
        <v>in 2014?</v>
      </c>
      <c r="M16" s="96">
        <v>0</v>
      </c>
      <c r="N16" s="57"/>
      <c r="O16" s="57"/>
      <c r="P16" s="57"/>
      <c r="Q16" s="57"/>
      <c r="R16" s="57"/>
      <c r="S16" s="57"/>
      <c r="T16" s="58"/>
      <c r="AF16" s="45"/>
      <c r="AI16" s="45"/>
      <c r="AJ16" s="45"/>
      <c r="AK16" s="45"/>
      <c r="AL16" s="45"/>
    </row>
    <row r="17" spans="1:40"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40" x14ac:dyDescent="0.25">
      <c r="A18" s="56"/>
      <c r="B18" s="57"/>
      <c r="C18" s="57"/>
      <c r="D18" s="57"/>
      <c r="E18" s="57"/>
      <c r="F18" s="57"/>
      <c r="G18" s="57"/>
      <c r="H18" s="57"/>
      <c r="I18" s="97" t="str">
        <f>"Factor A "&amp;(J7-1)</f>
        <v>Factor A 2014</v>
      </c>
      <c r="J18" s="98">
        <v>0</v>
      </c>
      <c r="K18" s="57"/>
      <c r="L18" s="99" t="str">
        <f>"Toename FOR in "&amp;(J7-1)</f>
        <v>Toename FOR in 2014</v>
      </c>
      <c r="M18" s="100">
        <f>IF(AND(M16=1,M19=0),MIN(AH7*M12,AI7),0)</f>
        <v>0</v>
      </c>
      <c r="N18" s="57"/>
      <c r="O18" s="57"/>
      <c r="P18" s="57"/>
      <c r="Q18" s="57"/>
      <c r="R18" s="57"/>
      <c r="S18" s="57"/>
      <c r="T18" s="58"/>
      <c r="AH18" s="45"/>
      <c r="AI18" s="45"/>
      <c r="AJ18" s="45"/>
      <c r="AK18" s="45"/>
      <c r="AL18" s="45"/>
    </row>
    <row r="19" spans="1:40" x14ac:dyDescent="0.25">
      <c r="A19" s="56"/>
      <c r="B19" s="57"/>
      <c r="C19" s="57"/>
      <c r="D19" s="57"/>
      <c r="E19" s="57"/>
      <c r="F19" s="57"/>
      <c r="G19" s="57"/>
      <c r="H19" s="57"/>
      <c r="I19" s="101" t="s">
        <v>10</v>
      </c>
      <c r="J19" s="57">
        <f>AC7</f>
        <v>6.5</v>
      </c>
      <c r="K19" s="57"/>
      <c r="L19" s="99" t="str">
        <f>"Afname FOR in "&amp;(J7-1)</f>
        <v>Afname FOR in 2014</v>
      </c>
      <c r="M19" s="100">
        <v>0</v>
      </c>
      <c r="N19" s="57"/>
      <c r="O19" s="57"/>
      <c r="P19" s="57"/>
      <c r="Q19" s="57"/>
      <c r="R19" s="57"/>
      <c r="S19" s="57"/>
      <c r="T19" s="58"/>
      <c r="AH19" s="45"/>
      <c r="AI19" s="45"/>
      <c r="AJ19" s="45"/>
      <c r="AK19" s="45"/>
      <c r="AL19" s="45"/>
    </row>
    <row r="20" spans="1:40" x14ac:dyDescent="0.25">
      <c r="A20" s="56"/>
      <c r="B20" s="57"/>
      <c r="C20" s="57"/>
      <c r="D20" s="57"/>
      <c r="E20" s="57"/>
      <c r="F20" s="57"/>
      <c r="G20" s="57"/>
      <c r="H20" s="57"/>
      <c r="I20" s="57"/>
      <c r="J20" s="57"/>
      <c r="K20" s="57"/>
      <c r="L20" s="99" t="str">
        <f>"FOR omgezet naar lijfrente in "&amp;(J7)</f>
        <v>FOR omgezet naar lijfrente in 2015</v>
      </c>
      <c r="M20" s="102">
        <v>0</v>
      </c>
      <c r="N20" s="103" t="s">
        <v>3</v>
      </c>
      <c r="O20" s="104">
        <f>ROUNDUP(I47,0)</f>
        <v>0</v>
      </c>
      <c r="P20" s="57"/>
      <c r="Q20" s="57"/>
      <c r="R20" s="57"/>
      <c r="S20" s="57"/>
      <c r="T20" s="58"/>
      <c r="AH20" s="45"/>
      <c r="AI20" s="45"/>
      <c r="AJ20" s="45"/>
      <c r="AK20" s="45"/>
      <c r="AL20" s="45"/>
      <c r="AM20" s="45"/>
      <c r="AN20" s="45"/>
    </row>
    <row r="21" spans="1:40"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c r="AM21" s="45"/>
      <c r="AN21" s="45"/>
    </row>
    <row r="22" spans="1:40" x14ac:dyDescent="0.25">
      <c r="A22" s="53"/>
      <c r="B22" s="54"/>
      <c r="C22" s="54"/>
      <c r="D22" s="54"/>
      <c r="E22" s="54"/>
      <c r="F22" s="54"/>
      <c r="G22" s="54"/>
      <c r="H22" s="54"/>
      <c r="I22" s="54"/>
      <c r="J22" s="54"/>
      <c r="K22" s="54"/>
      <c r="L22" s="54"/>
      <c r="M22" s="54"/>
      <c r="N22" s="54"/>
      <c r="O22" s="54"/>
      <c r="P22" s="54"/>
      <c r="Q22" s="54"/>
      <c r="R22" s="54"/>
      <c r="S22" s="54"/>
      <c r="T22" s="55"/>
      <c r="U22" s="105"/>
      <c r="AH22" s="45"/>
      <c r="AI22" s="45"/>
      <c r="AJ22" s="45"/>
      <c r="AK22" s="45"/>
      <c r="AL22" s="45"/>
      <c r="AM22" s="45"/>
      <c r="AN22" s="45"/>
    </row>
    <row r="23" spans="1:40"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c r="AM23" s="45"/>
      <c r="AN23" s="45"/>
    </row>
    <row r="24" spans="1:40" ht="18.75" thickBot="1" x14ac:dyDescent="0.3">
      <c r="A24" s="46"/>
      <c r="B24" s="47"/>
      <c r="C24" s="47"/>
      <c r="D24" s="47"/>
      <c r="E24" s="47"/>
      <c r="F24" s="47"/>
      <c r="G24" s="47"/>
      <c r="H24" s="47"/>
      <c r="I24" s="106" t="str">
        <f>"Beschikbare jaarruimte in "&amp;J7</f>
        <v>Beschikbare jaarruimte in 2015</v>
      </c>
      <c r="J24" s="107"/>
      <c r="K24" s="107"/>
      <c r="L24" s="108"/>
      <c r="M24" s="109">
        <f>MAX(0,ROUNDUP(O8*O9-J18*J19-M18,0))*AB13</f>
        <v>0</v>
      </c>
      <c r="N24" s="47"/>
      <c r="O24" s="47"/>
      <c r="P24" s="242"/>
      <c r="Q24" s="243"/>
      <c r="R24" s="47"/>
      <c r="S24" s="47"/>
      <c r="T24" s="48"/>
      <c r="AH24" s="45"/>
      <c r="AI24" s="45"/>
      <c r="AJ24" s="45"/>
      <c r="AK24" s="45"/>
      <c r="AL24" s="45"/>
      <c r="AM24" s="45"/>
      <c r="AN24" s="45"/>
    </row>
    <row r="25" spans="1:40"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c r="AM25" s="45"/>
      <c r="AN25" s="45"/>
    </row>
    <row r="26" spans="1:40" ht="18.75" thickBot="1" x14ac:dyDescent="0.3">
      <c r="A26" s="46"/>
      <c r="B26" s="47"/>
      <c r="C26" s="47"/>
      <c r="D26" s="47"/>
      <c r="E26" s="47"/>
      <c r="F26" s="47"/>
      <c r="G26" s="47"/>
      <c r="H26" s="47"/>
      <c r="I26" s="114" t="str">
        <f>"Beschikbare reserveringsruimte in "&amp;J7</f>
        <v>Beschikbare reserveringsruimte in 2015</v>
      </c>
      <c r="J26" s="115"/>
      <c r="K26" s="115"/>
      <c r="L26" s="116"/>
      <c r="M26" s="109">
        <f>MIN(SUM(J38:P38),AF8,CHOOSE(AG10,AF7,AG7))</f>
        <v>0</v>
      </c>
      <c r="N26" s="47"/>
      <c r="O26" s="47"/>
      <c r="P26" s="47"/>
      <c r="Q26" s="47"/>
      <c r="R26" s="47"/>
      <c r="S26" s="47"/>
      <c r="T26" s="48"/>
      <c r="V26" s="117"/>
      <c r="AA26" s="45"/>
      <c r="AB26" s="45"/>
      <c r="AC26" s="45"/>
      <c r="AD26" s="42"/>
      <c r="AE26" s="42"/>
      <c r="AF26" s="42"/>
      <c r="AG26" s="42"/>
    </row>
    <row r="27" spans="1:40"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W27" s="121"/>
      <c r="X27" s="121"/>
      <c r="Y27" s="121"/>
      <c r="Z27" s="121"/>
      <c r="AA27" s="45"/>
      <c r="AB27" s="45"/>
      <c r="AC27" s="45"/>
      <c r="AD27" s="42"/>
      <c r="AE27" s="42"/>
      <c r="AF27" s="42"/>
      <c r="AG27" s="42"/>
    </row>
    <row r="28" spans="1:40" ht="18.75" thickBot="1" x14ac:dyDescent="0.3">
      <c r="A28" s="46"/>
      <c r="B28" s="47"/>
      <c r="C28" s="47"/>
      <c r="D28" s="47"/>
      <c r="E28" s="47"/>
      <c r="F28" s="47"/>
      <c r="G28" s="47"/>
      <c r="H28" s="47"/>
      <c r="I28" s="122" t="str">
        <f>"Maximaal toegelaten lijfrentestorting in "&amp;J7</f>
        <v>Maximaal toegelaten lijfrentestorting in 2015</v>
      </c>
      <c r="J28" s="123"/>
      <c r="K28" s="123"/>
      <c r="L28" s="124"/>
      <c r="M28" s="109">
        <f>M24+M26+M20</f>
        <v>0</v>
      </c>
      <c r="N28" s="47"/>
      <c r="O28" s="47"/>
      <c r="P28" s="47"/>
      <c r="Q28" s="47"/>
      <c r="R28" s="47"/>
      <c r="S28" s="47"/>
      <c r="T28" s="48"/>
      <c r="AA28" s="45"/>
      <c r="AB28" s="45"/>
      <c r="AC28" s="45"/>
      <c r="AD28" s="42"/>
      <c r="AE28" s="42"/>
      <c r="AF28" s="42"/>
      <c r="AG28" s="42"/>
    </row>
    <row r="29" spans="1:40"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40" x14ac:dyDescent="0.25">
      <c r="A30" s="46"/>
      <c r="B30" s="47"/>
      <c r="C30" s="47"/>
      <c r="D30" s="47"/>
      <c r="E30" s="47"/>
      <c r="F30" s="47"/>
      <c r="G30" s="47"/>
      <c r="H30" s="47"/>
      <c r="I30" s="125" t="str">
        <f>"Gestort aan lijfrente in "&amp;J7</f>
        <v>Gestort aan lijfrente in 2015</v>
      </c>
      <c r="J30" s="126"/>
      <c r="K30" s="126"/>
      <c r="L30" s="126"/>
      <c r="M30" s="128">
        <v>0</v>
      </c>
      <c r="N30" s="47"/>
      <c r="O30" s="47"/>
      <c r="P30" s="47"/>
      <c r="Q30" s="47"/>
      <c r="R30" s="47"/>
      <c r="S30" s="47"/>
      <c r="T30" s="48"/>
      <c r="AA30" s="45"/>
      <c r="AB30" s="45"/>
      <c r="AC30" s="45"/>
      <c r="AD30" s="42"/>
      <c r="AE30" s="42"/>
      <c r="AF30" s="42"/>
      <c r="AG30" s="42"/>
    </row>
    <row r="31" spans="1:40" ht="18.75" x14ac:dyDescent="0.3">
      <c r="A31" s="46"/>
      <c r="B31" s="47"/>
      <c r="C31" s="47"/>
      <c r="D31" s="47"/>
      <c r="E31" s="47"/>
      <c r="F31" s="47"/>
      <c r="G31" s="47"/>
      <c r="H31" s="47"/>
      <c r="I31" s="129" t="s">
        <v>5</v>
      </c>
      <c r="J31" s="130"/>
      <c r="K31" s="130"/>
      <c r="L31" s="130"/>
      <c r="M31" s="132">
        <f>IF((M30-M20)&gt;M26,M26,MAX(0,M30-M20))</f>
        <v>0</v>
      </c>
      <c r="N31" s="47"/>
      <c r="O31" s="47"/>
      <c r="P31" s="47"/>
      <c r="Q31" s="47"/>
      <c r="R31" s="47"/>
      <c r="S31" s="47"/>
      <c r="T31" s="48"/>
      <c r="AA31" s="45"/>
      <c r="AB31" s="45"/>
      <c r="AC31" s="45"/>
      <c r="AD31" s="42"/>
      <c r="AE31" s="42"/>
      <c r="AF31" s="42"/>
      <c r="AG31" s="42"/>
    </row>
    <row r="32" spans="1:40" ht="19.5" thickBot="1" x14ac:dyDescent="0.35">
      <c r="A32" s="46"/>
      <c r="B32" s="47"/>
      <c r="C32" s="47"/>
      <c r="D32" s="47"/>
      <c r="E32" s="47"/>
      <c r="F32" s="47"/>
      <c r="G32" s="47"/>
      <c r="H32" s="47"/>
      <c r="I32" s="133" t="s">
        <v>46</v>
      </c>
      <c r="J32" s="134"/>
      <c r="K32" s="134"/>
      <c r="L32" s="134"/>
      <c r="M32" s="136">
        <f>MAX(0,M30-M31-M20)</f>
        <v>0</v>
      </c>
      <c r="N32" s="47"/>
      <c r="O32" s="47"/>
      <c r="P32" s="47"/>
      <c r="Q32" s="47"/>
      <c r="R32" s="47"/>
      <c r="S32" s="47"/>
      <c r="T32" s="48"/>
      <c r="AA32" s="45"/>
      <c r="AB32" s="45"/>
      <c r="AC32" s="45"/>
      <c r="AD32" s="42"/>
      <c r="AE32" s="42"/>
      <c r="AF32" s="42"/>
      <c r="AG32" s="42"/>
    </row>
    <row r="33" spans="1:40"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40" ht="18.75" thickBot="1" x14ac:dyDescent="0.3">
      <c r="A34" s="46"/>
      <c r="B34" s="47"/>
      <c r="C34" s="47"/>
      <c r="D34" s="47"/>
      <c r="E34" s="47"/>
      <c r="F34" s="47"/>
      <c r="G34" s="47"/>
      <c r="H34" s="47"/>
      <c r="I34" s="138" t="str">
        <f>"Nog maximaal extra in te leggen in "&amp;J7</f>
        <v>Nog maximaal extra in te leggen in 2015</v>
      </c>
      <c r="J34" s="139"/>
      <c r="K34" s="140"/>
      <c r="L34" s="141"/>
      <c r="M34" s="109">
        <f>M28-M30</f>
        <v>0</v>
      </c>
      <c r="N34" s="47"/>
      <c r="O34" s="47"/>
      <c r="P34" s="47"/>
      <c r="Q34" s="47"/>
      <c r="R34" s="47"/>
      <c r="S34" s="47"/>
      <c r="T34" s="48"/>
      <c r="AA34" s="45"/>
      <c r="AB34" s="45"/>
      <c r="AC34" s="45"/>
      <c r="AD34" s="42"/>
      <c r="AE34" s="42"/>
      <c r="AF34" s="42"/>
      <c r="AG34" s="42"/>
    </row>
    <row r="35" spans="1:40" x14ac:dyDescent="0.25">
      <c r="A35" s="46"/>
      <c r="B35" s="47"/>
      <c r="C35" s="47"/>
      <c r="D35" s="47"/>
      <c r="E35" s="47"/>
      <c r="F35" s="47"/>
      <c r="G35" s="47"/>
      <c r="H35" s="47"/>
      <c r="I35" s="47"/>
      <c r="J35" s="118"/>
      <c r="K35" s="118"/>
      <c r="L35" s="118"/>
      <c r="M35" s="118"/>
      <c r="N35" s="118"/>
      <c r="O35" s="118"/>
      <c r="P35" s="118"/>
      <c r="Q35" s="118"/>
      <c r="R35" s="47"/>
      <c r="S35" s="47"/>
      <c r="T35" s="48"/>
      <c r="AA35" s="45"/>
      <c r="AB35" s="45"/>
      <c r="AC35" s="45"/>
      <c r="AD35" s="42"/>
      <c r="AE35" s="42"/>
      <c r="AF35" s="42"/>
      <c r="AG35" s="42"/>
    </row>
    <row r="36" spans="1:40" x14ac:dyDescent="0.25">
      <c r="A36" s="46"/>
      <c r="B36" s="47"/>
      <c r="C36" s="47"/>
      <c r="D36" s="47"/>
      <c r="E36" s="47"/>
      <c r="F36" s="118"/>
      <c r="G36" s="118"/>
      <c r="H36" s="118"/>
      <c r="I36" s="143"/>
      <c r="J36" s="119"/>
      <c r="K36" s="144"/>
      <c r="L36" s="144"/>
      <c r="M36" s="144"/>
      <c r="N36" s="144"/>
      <c r="O36" s="144"/>
      <c r="P36" s="144"/>
      <c r="Q36" s="144"/>
      <c r="R36" s="47"/>
      <c r="S36" s="47"/>
      <c r="T36" s="48"/>
      <c r="AA36" s="146"/>
      <c r="AB36" s="146"/>
      <c r="AC36" s="146"/>
      <c r="AD36" s="146"/>
      <c r="AE36" s="146"/>
      <c r="AF36" s="146"/>
      <c r="AG36" s="146"/>
      <c r="AH36" s="45"/>
      <c r="AI36" s="45"/>
      <c r="AJ36" s="45"/>
      <c r="AK36" s="45"/>
      <c r="AL36" s="45"/>
      <c r="AM36" s="45"/>
      <c r="AN36" s="45"/>
    </row>
    <row r="37" spans="1:40" x14ac:dyDescent="0.25">
      <c r="A37" s="46"/>
      <c r="B37" s="47"/>
      <c r="C37" s="47"/>
      <c r="D37" s="147"/>
      <c r="E37" s="147"/>
      <c r="F37" s="147"/>
      <c r="G37" s="148" t="s">
        <v>6</v>
      </c>
      <c r="H37" s="144"/>
      <c r="I37" s="149">
        <f>J7</f>
        <v>2015</v>
      </c>
      <c r="J37" s="183">
        <f t="shared" ref="J37" si="0">I37-1</f>
        <v>2014</v>
      </c>
      <c r="K37" s="149" t="s">
        <v>45</v>
      </c>
      <c r="L37" s="153"/>
      <c r="M37" s="153"/>
      <c r="N37" s="153"/>
      <c r="O37" s="153"/>
      <c r="P37" s="153"/>
      <c r="Q37" s="179"/>
      <c r="R37" s="47"/>
      <c r="S37" s="47"/>
      <c r="T37" s="48"/>
      <c r="AA37" s="146"/>
      <c r="AB37" s="146"/>
      <c r="AC37" s="146"/>
      <c r="AD37" s="146"/>
      <c r="AE37" s="146"/>
      <c r="AF37" s="146"/>
      <c r="AG37" s="146"/>
      <c r="AH37" s="45"/>
      <c r="AI37" s="45"/>
      <c r="AJ37" s="45"/>
      <c r="AK37" s="45"/>
      <c r="AL37" s="45"/>
      <c r="AM37" s="45"/>
      <c r="AN37" s="45"/>
    </row>
    <row r="38" spans="1:40" x14ac:dyDescent="0.25">
      <c r="A38" s="46"/>
      <c r="B38" s="47"/>
      <c r="C38" s="47"/>
      <c r="D38" s="150"/>
      <c r="E38" s="150"/>
      <c r="F38" s="150"/>
      <c r="G38" s="151" t="str">
        <f>"Nog ongebruikt begin "&amp;J7</f>
        <v>Nog ongebruikt begin 2015</v>
      </c>
      <c r="H38" s="152"/>
      <c r="I38" s="153">
        <f>M24</f>
        <v>0</v>
      </c>
      <c r="J38" s="184">
        <v>0</v>
      </c>
      <c r="K38" s="152"/>
      <c r="L38" s="152"/>
      <c r="M38" s="153"/>
      <c r="N38" s="153"/>
      <c r="O38" s="153"/>
      <c r="P38" s="153"/>
      <c r="Q38" s="179"/>
      <c r="R38" s="47"/>
      <c r="S38" s="47"/>
      <c r="T38" s="48"/>
      <c r="AA38" s="146"/>
      <c r="AB38" s="146"/>
      <c r="AC38" s="146"/>
      <c r="AD38" s="146"/>
      <c r="AE38" s="146"/>
      <c r="AF38" s="146"/>
      <c r="AG38" s="146"/>
      <c r="AH38" s="45"/>
      <c r="AI38" s="45"/>
      <c r="AJ38" s="45"/>
      <c r="AK38" s="45"/>
      <c r="AL38" s="45"/>
      <c r="AM38" s="45"/>
      <c r="AN38" s="45"/>
    </row>
    <row r="39" spans="1:40" x14ac:dyDescent="0.25">
      <c r="A39" s="46"/>
      <c r="B39" s="47"/>
      <c r="C39" s="47"/>
      <c r="D39" s="150"/>
      <c r="E39" s="150"/>
      <c r="F39" s="150"/>
      <c r="G39" s="151" t="str">
        <f>"Gebruikt in "&amp;J7</f>
        <v>Gebruikt in 2015</v>
      </c>
      <c r="H39" s="152"/>
      <c r="I39" s="154">
        <f>M32</f>
        <v>0</v>
      </c>
      <c r="J39" s="154">
        <f>IF(J38&lt;($M31-SUM(K39:$T39)),J38,($M31-SUM(K39:$T39)))</f>
        <v>0</v>
      </c>
      <c r="K39" s="153"/>
      <c r="L39" s="153"/>
      <c r="M39" s="153"/>
      <c r="N39" s="153"/>
      <c r="O39" s="153"/>
      <c r="P39" s="153"/>
      <c r="Q39" s="179"/>
      <c r="R39" s="47"/>
      <c r="S39" s="47"/>
      <c r="T39" s="48"/>
      <c r="AH39" s="45"/>
      <c r="AI39" s="45"/>
      <c r="AJ39" s="45"/>
      <c r="AK39" s="45"/>
      <c r="AL39" s="45"/>
      <c r="AM39" s="45"/>
      <c r="AN39" s="45"/>
    </row>
    <row r="40" spans="1:40" x14ac:dyDescent="0.25">
      <c r="A40" s="46"/>
      <c r="B40" s="47"/>
      <c r="C40" s="47"/>
      <c r="D40" s="147"/>
      <c r="E40" s="147"/>
      <c r="F40" s="147"/>
      <c r="G40" s="155" t="s">
        <v>24</v>
      </c>
      <c r="H40" s="152"/>
      <c r="I40" s="180">
        <f>I38-I39</f>
        <v>0</v>
      </c>
      <c r="J40" s="180">
        <f>J38-J39</f>
        <v>0</v>
      </c>
      <c r="K40" s="180"/>
      <c r="L40" s="180"/>
      <c r="M40" s="153"/>
      <c r="N40" s="153"/>
      <c r="O40" s="153"/>
      <c r="P40" s="153"/>
      <c r="Q40" s="179"/>
      <c r="R40" s="47"/>
      <c r="S40" s="47"/>
      <c r="T40" s="48"/>
      <c r="AA40" s="146"/>
      <c r="AB40" s="146"/>
      <c r="AC40" s="146"/>
      <c r="AD40" s="146"/>
      <c r="AE40" s="146"/>
      <c r="AF40" s="146"/>
      <c r="AG40" s="146"/>
      <c r="AH40" s="45"/>
      <c r="AI40" s="45"/>
      <c r="AJ40" s="45"/>
      <c r="AK40" s="45"/>
      <c r="AL40" s="45"/>
      <c r="AM40" s="45"/>
      <c r="AN40" s="45"/>
    </row>
    <row r="41" spans="1:40" x14ac:dyDescent="0.25">
      <c r="A41" s="46"/>
      <c r="B41" s="47"/>
      <c r="C41" s="47"/>
      <c r="D41" s="144"/>
      <c r="E41" s="144"/>
      <c r="F41" s="144"/>
      <c r="G41" s="153"/>
      <c r="H41" s="152"/>
      <c r="I41" s="167"/>
      <c r="J41" s="144"/>
      <c r="K41" s="144"/>
      <c r="L41" s="144"/>
      <c r="M41" s="144"/>
      <c r="N41" s="144"/>
      <c r="O41" s="144"/>
      <c r="P41" s="144"/>
      <c r="Q41" s="144"/>
      <c r="R41" s="47"/>
      <c r="S41" s="47"/>
      <c r="T41" s="48"/>
      <c r="AA41" s="146"/>
      <c r="AB41" s="146"/>
      <c r="AC41" s="146"/>
      <c r="AD41" s="146"/>
      <c r="AE41" s="146"/>
      <c r="AF41" s="146"/>
      <c r="AG41" s="146"/>
      <c r="AH41" s="45"/>
      <c r="AI41" s="45"/>
      <c r="AJ41" s="45"/>
      <c r="AK41" s="45"/>
      <c r="AL41" s="45"/>
      <c r="AM41" s="45"/>
      <c r="AN41" s="45"/>
    </row>
    <row r="42" spans="1:40" x14ac:dyDescent="0.25">
      <c r="A42" s="46"/>
      <c r="B42" s="47"/>
      <c r="C42" s="47"/>
      <c r="D42" s="147"/>
      <c r="E42" s="147"/>
      <c r="F42" s="147"/>
      <c r="G42" s="158" t="s">
        <v>23</v>
      </c>
      <c r="H42" s="158"/>
      <c r="I42" s="144"/>
      <c r="J42" s="144"/>
      <c r="K42" s="144"/>
      <c r="L42" s="144"/>
      <c r="M42" s="144"/>
      <c r="N42" s="144"/>
      <c r="O42" s="144"/>
      <c r="P42" s="144"/>
      <c r="Q42" s="144"/>
      <c r="R42" s="47"/>
      <c r="S42" s="47"/>
      <c r="T42" s="48"/>
      <c r="AA42" s="146"/>
      <c r="AB42" s="146"/>
      <c r="AC42" s="146"/>
      <c r="AD42" s="146"/>
      <c r="AE42" s="146"/>
      <c r="AF42" s="146"/>
      <c r="AG42" s="146"/>
      <c r="AH42" s="45"/>
      <c r="AI42" s="45"/>
      <c r="AJ42" s="45"/>
      <c r="AK42" s="45"/>
      <c r="AL42" s="45"/>
      <c r="AM42" s="45"/>
      <c r="AN42" s="45"/>
    </row>
    <row r="43" spans="1:40" x14ac:dyDescent="0.25">
      <c r="A43" s="46"/>
      <c r="B43" s="47"/>
      <c r="C43" s="47"/>
      <c r="D43" s="150"/>
      <c r="E43" s="150"/>
      <c r="F43" s="150"/>
      <c r="G43" s="159" t="str">
        <f>"Stand FOR begin "&amp;(J7-1)</f>
        <v>Stand FOR begin 2014</v>
      </c>
      <c r="H43" s="159"/>
      <c r="I43" s="184">
        <v>0</v>
      </c>
      <c r="J43" s="144"/>
      <c r="K43" s="144"/>
      <c r="L43" s="144"/>
      <c r="M43" s="144"/>
      <c r="N43" s="144"/>
      <c r="O43" s="144"/>
      <c r="P43" s="144"/>
      <c r="Q43" s="144"/>
      <c r="R43" s="47"/>
      <c r="S43" s="47"/>
      <c r="T43" s="48"/>
      <c r="AA43" s="146"/>
      <c r="AB43" s="146"/>
      <c r="AC43" s="146"/>
      <c r="AD43" s="146"/>
      <c r="AE43" s="146"/>
      <c r="AF43" s="146"/>
      <c r="AG43" s="146"/>
      <c r="AH43" s="45"/>
      <c r="AI43" s="45"/>
      <c r="AJ43" s="45"/>
      <c r="AK43" s="45"/>
      <c r="AL43" s="45"/>
      <c r="AM43" s="45"/>
      <c r="AN43" s="45"/>
    </row>
    <row r="44" spans="1:40" x14ac:dyDescent="0.25">
      <c r="A44" s="46"/>
      <c r="B44" s="47"/>
      <c r="C44" s="47"/>
      <c r="D44" s="150"/>
      <c r="E44" s="150"/>
      <c r="F44" s="150"/>
      <c r="G44" s="159" t="str">
        <f>L18</f>
        <v>Toename FOR in 2014</v>
      </c>
      <c r="H44" s="159"/>
      <c r="I44" s="185">
        <f>M18</f>
        <v>0</v>
      </c>
      <c r="J44" s="144"/>
      <c r="K44" s="144"/>
      <c r="L44" s="144"/>
      <c r="M44" s="144"/>
      <c r="N44" s="144"/>
      <c r="O44" s="144"/>
      <c r="P44" s="144"/>
      <c r="Q44" s="144"/>
      <c r="R44" s="47"/>
      <c r="S44" s="47"/>
      <c r="T44" s="48"/>
      <c r="AA44" s="146"/>
      <c r="AB44" s="146"/>
      <c r="AC44" s="146"/>
      <c r="AD44" s="146"/>
      <c r="AE44" s="146"/>
      <c r="AF44" s="146"/>
      <c r="AG44" s="146"/>
      <c r="AH44" s="45"/>
      <c r="AI44" s="45"/>
      <c r="AJ44" s="45"/>
      <c r="AK44" s="45"/>
      <c r="AL44" s="45"/>
      <c r="AM44" s="45"/>
      <c r="AN44" s="45"/>
    </row>
    <row r="45" spans="1:40" x14ac:dyDescent="0.25">
      <c r="A45" s="46"/>
      <c r="B45" s="47"/>
      <c r="C45" s="47"/>
      <c r="D45" s="150"/>
      <c r="E45" s="150"/>
      <c r="F45" s="150"/>
      <c r="G45" s="159" t="str">
        <f>L19</f>
        <v>Afname FOR in 2014</v>
      </c>
      <c r="H45" s="159"/>
      <c r="I45" s="185">
        <f>M19</f>
        <v>0</v>
      </c>
      <c r="J45" s="144"/>
      <c r="K45" s="144"/>
      <c r="L45" s="144"/>
      <c r="M45" s="144"/>
      <c r="N45" s="144"/>
      <c r="O45" s="144"/>
      <c r="P45" s="144"/>
      <c r="Q45" s="144"/>
      <c r="R45" s="47"/>
      <c r="S45" s="47"/>
      <c r="T45" s="48"/>
      <c r="AA45" s="146"/>
      <c r="AB45" s="146"/>
      <c r="AC45" s="146"/>
      <c r="AD45" s="146"/>
      <c r="AE45" s="146"/>
      <c r="AF45" s="146"/>
      <c r="AG45" s="146"/>
      <c r="AH45" s="45"/>
      <c r="AI45" s="45"/>
      <c r="AJ45" s="45"/>
      <c r="AK45" s="45"/>
      <c r="AL45" s="45"/>
      <c r="AM45" s="45"/>
      <c r="AN45" s="45"/>
    </row>
    <row r="46" spans="1:40" x14ac:dyDescent="0.25">
      <c r="A46" s="46"/>
      <c r="B46" s="47"/>
      <c r="C46" s="47"/>
      <c r="D46" s="150"/>
      <c r="E46" s="150"/>
      <c r="F46" s="150"/>
      <c r="G46" s="159" t="str">
        <f>"Bedrag FOR omgezet naar lijfrente in "&amp;(J7-1)</f>
        <v>Bedrag FOR omgezet naar lijfrente in 2014</v>
      </c>
      <c r="H46" s="159"/>
      <c r="I46" s="184">
        <v>0</v>
      </c>
      <c r="J46" s="144"/>
      <c r="K46" s="144"/>
      <c r="L46" s="144"/>
      <c r="M46" s="144"/>
      <c r="N46" s="144"/>
      <c r="O46" s="144"/>
      <c r="P46" s="144"/>
      <c r="Q46" s="144"/>
      <c r="R46" s="47"/>
      <c r="S46" s="47"/>
      <c r="T46" s="48"/>
      <c r="AA46" s="146"/>
      <c r="AB46" s="146"/>
      <c r="AC46" s="146"/>
      <c r="AD46" s="146"/>
      <c r="AE46" s="146"/>
      <c r="AF46" s="146"/>
      <c r="AG46" s="146"/>
      <c r="AH46" s="45"/>
      <c r="AI46" s="45"/>
      <c r="AJ46" s="45"/>
      <c r="AK46" s="45"/>
      <c r="AL46" s="45"/>
      <c r="AM46" s="45"/>
      <c r="AN46" s="45"/>
    </row>
    <row r="47" spans="1:40" x14ac:dyDescent="0.25">
      <c r="A47" s="46"/>
      <c r="B47" s="47"/>
      <c r="C47" s="47"/>
      <c r="D47" s="147"/>
      <c r="E47" s="147"/>
      <c r="F47" s="147"/>
      <c r="G47" s="162" t="str">
        <f>"Stand FOR eind "&amp;(J7-1)</f>
        <v>Stand FOR eind 2014</v>
      </c>
      <c r="H47" s="162"/>
      <c r="I47" s="186">
        <f>SUM(I43:I44)-I45-I46</f>
        <v>0</v>
      </c>
      <c r="J47" s="144"/>
      <c r="K47" s="144"/>
      <c r="L47" s="144"/>
      <c r="M47" s="144"/>
      <c r="N47" s="144"/>
      <c r="O47" s="144"/>
      <c r="P47" s="144"/>
      <c r="Q47" s="144"/>
      <c r="R47" s="47"/>
      <c r="S47" s="47"/>
      <c r="T47" s="48"/>
      <c r="AA47" s="146"/>
      <c r="AB47" s="146"/>
      <c r="AC47" s="146"/>
      <c r="AD47" s="146"/>
      <c r="AE47" s="146"/>
      <c r="AF47" s="146"/>
      <c r="AG47" s="146"/>
      <c r="AH47" s="45"/>
      <c r="AI47" s="45"/>
      <c r="AJ47" s="45"/>
      <c r="AK47" s="45"/>
      <c r="AL47" s="45"/>
      <c r="AM47" s="45"/>
      <c r="AN47" s="45"/>
    </row>
    <row r="48" spans="1:40" x14ac:dyDescent="0.25">
      <c r="A48" s="46"/>
      <c r="B48" s="47"/>
      <c r="C48" s="47"/>
      <c r="D48" s="144"/>
      <c r="E48" s="144"/>
      <c r="F48" s="144"/>
      <c r="G48" s="144"/>
      <c r="H48" s="144"/>
      <c r="I48" s="144"/>
      <c r="J48" s="144"/>
      <c r="K48" s="144"/>
      <c r="L48" s="144"/>
      <c r="M48" s="144"/>
      <c r="N48" s="144"/>
      <c r="O48" s="144"/>
      <c r="P48" s="144"/>
      <c r="Q48" s="144"/>
      <c r="R48" s="47"/>
      <c r="S48" s="47"/>
      <c r="T48" s="48"/>
      <c r="AA48" s="146"/>
      <c r="AB48" s="146"/>
      <c r="AC48" s="146"/>
      <c r="AD48" s="146"/>
      <c r="AE48" s="146"/>
      <c r="AF48" s="146"/>
      <c r="AG48" s="146"/>
      <c r="AH48" s="45"/>
      <c r="AI48" s="45"/>
      <c r="AJ48" s="45"/>
      <c r="AK48" s="45"/>
      <c r="AL48" s="45"/>
      <c r="AM48" s="45"/>
      <c r="AN48" s="45"/>
    </row>
    <row r="49" spans="1:40"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c r="AL49" s="45"/>
      <c r="AM49" s="45"/>
      <c r="AN49" s="45"/>
    </row>
    <row r="50" spans="1:40" x14ac:dyDescent="0.25">
      <c r="A50" s="46"/>
      <c r="B50" s="47"/>
      <c r="C50" s="47"/>
      <c r="D50" s="119"/>
      <c r="E50" s="164" t="s">
        <v>28</v>
      </c>
      <c r="F50" s="119"/>
      <c r="G50" s="165"/>
      <c r="H50" s="119"/>
      <c r="I50" s="144"/>
      <c r="J50" s="144"/>
      <c r="K50" s="144"/>
      <c r="L50" s="144"/>
      <c r="M50" s="144"/>
      <c r="N50" s="144"/>
      <c r="O50" s="144"/>
      <c r="P50" s="144"/>
      <c r="Q50" s="47"/>
      <c r="R50" s="47"/>
      <c r="S50" s="47"/>
      <c r="T50" s="48"/>
      <c r="AA50" s="146"/>
      <c r="AB50" s="146"/>
      <c r="AC50" s="146"/>
      <c r="AD50" s="146"/>
      <c r="AE50" s="146"/>
      <c r="AF50" s="146"/>
      <c r="AG50" s="146"/>
      <c r="AH50" s="45"/>
      <c r="AI50" s="45"/>
      <c r="AJ50" s="45"/>
      <c r="AK50" s="45"/>
      <c r="AL50" s="45"/>
      <c r="AM50" s="45"/>
      <c r="AN50" s="45"/>
    </row>
    <row r="51" spans="1:40" x14ac:dyDescent="0.25">
      <c r="A51" s="46"/>
      <c r="B51" s="47"/>
      <c r="C51" s="47"/>
      <c r="D51" s="166"/>
      <c r="E51" s="167" t="s">
        <v>47</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c r="AM51" s="45"/>
      <c r="AN51" s="45"/>
    </row>
    <row r="52" spans="1:40" ht="18.75" customHeight="1" x14ac:dyDescent="0.25">
      <c r="A52" s="46"/>
      <c r="B52" s="47"/>
      <c r="C52" s="47"/>
      <c r="D52" s="166"/>
      <c r="E52" s="167" t="s">
        <v>48</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c r="AM52" s="45"/>
      <c r="AN52" s="45"/>
    </row>
    <row r="53" spans="1:40" x14ac:dyDescent="0.25">
      <c r="A53" s="46"/>
      <c r="B53" s="47"/>
      <c r="C53" s="47"/>
      <c r="D53" s="166"/>
      <c r="E53" s="167" t="s">
        <v>49</v>
      </c>
      <c r="F53" s="168"/>
      <c r="G53" s="168"/>
      <c r="H53" s="168"/>
      <c r="I53" s="168"/>
      <c r="J53" s="168"/>
      <c r="K53" s="168"/>
      <c r="L53" s="168"/>
      <c r="M53" s="168"/>
      <c r="N53" s="168"/>
      <c r="O53" s="168"/>
      <c r="P53" s="168"/>
      <c r="Q53" s="47"/>
      <c r="R53" s="47"/>
      <c r="S53" s="47"/>
      <c r="T53" s="48"/>
      <c r="AA53" s="146"/>
      <c r="AB53" s="146"/>
      <c r="AC53" s="146"/>
      <c r="AD53" s="146"/>
      <c r="AE53" s="146"/>
      <c r="AF53" s="146"/>
      <c r="AG53" s="146"/>
      <c r="AH53" s="45"/>
      <c r="AI53" s="45"/>
      <c r="AJ53" s="45"/>
      <c r="AK53" s="45"/>
      <c r="AL53" s="45"/>
      <c r="AM53" s="45"/>
      <c r="AN53" s="45"/>
    </row>
    <row r="54" spans="1:40" x14ac:dyDescent="0.25">
      <c r="A54" s="46"/>
      <c r="B54" s="47"/>
      <c r="C54" s="47"/>
      <c r="D54" s="166"/>
      <c r="E54" s="167" t="s">
        <v>50</v>
      </c>
      <c r="F54" s="167"/>
      <c r="G54" s="167"/>
      <c r="H54" s="167"/>
      <c r="I54" s="167"/>
      <c r="J54" s="167"/>
      <c r="K54" s="167"/>
      <c r="L54" s="167"/>
      <c r="M54" s="167"/>
      <c r="N54" s="167"/>
      <c r="O54" s="167"/>
      <c r="P54" s="167"/>
      <c r="Q54" s="47"/>
      <c r="R54" s="47"/>
      <c r="S54" s="47"/>
      <c r="T54" s="48"/>
      <c r="AA54" s="146"/>
      <c r="AB54" s="146"/>
      <c r="AC54" s="146"/>
      <c r="AD54" s="146"/>
      <c r="AE54" s="146"/>
      <c r="AF54" s="146"/>
      <c r="AG54" s="146"/>
      <c r="AH54" s="45"/>
      <c r="AI54" s="45"/>
      <c r="AJ54" s="45"/>
      <c r="AK54" s="45"/>
      <c r="AL54" s="45"/>
      <c r="AM54" s="45"/>
      <c r="AN54" s="45"/>
    </row>
    <row r="55" spans="1:40" x14ac:dyDescent="0.25">
      <c r="A55" s="46"/>
      <c r="B55" s="47"/>
      <c r="C55" s="47"/>
      <c r="D55" s="166"/>
      <c r="E55" s="167"/>
      <c r="F55" s="167"/>
      <c r="G55" s="167"/>
      <c r="H55" s="167"/>
      <c r="I55" s="167"/>
      <c r="J55" s="167"/>
      <c r="K55" s="167"/>
      <c r="L55" s="167"/>
      <c r="M55" s="167"/>
      <c r="N55" s="167"/>
      <c r="O55" s="167"/>
      <c r="P55" s="167"/>
      <c r="Q55" s="47"/>
      <c r="R55" s="47"/>
      <c r="S55" s="47"/>
      <c r="T55" s="48"/>
      <c r="AA55" s="146"/>
    </row>
    <row r="56" spans="1:40" ht="18.75" thickBot="1" x14ac:dyDescent="0.3">
      <c r="A56" s="169"/>
      <c r="B56" s="170"/>
      <c r="C56" s="170"/>
      <c r="D56" s="171"/>
      <c r="E56" s="172"/>
      <c r="F56" s="172"/>
      <c r="G56" s="172"/>
      <c r="H56" s="172"/>
      <c r="I56" s="172"/>
      <c r="J56" s="172"/>
      <c r="K56" s="172"/>
      <c r="L56" s="172"/>
      <c r="M56" s="172"/>
      <c r="N56" s="172"/>
      <c r="O56" s="172"/>
      <c r="P56" s="172"/>
      <c r="Q56" s="170"/>
      <c r="R56" s="172"/>
      <c r="S56" s="172"/>
      <c r="T56" s="173"/>
      <c r="AA56" s="146"/>
    </row>
    <row r="59" spans="1:40" x14ac:dyDescent="0.25">
      <c r="A59" s="45"/>
      <c r="B59" s="45"/>
      <c r="C59" s="45"/>
      <c r="D59" s="174"/>
      <c r="E59" s="45"/>
      <c r="F59" s="45"/>
      <c r="G59" s="45"/>
      <c r="H59" s="45"/>
      <c r="I59" s="45"/>
      <c r="J59" s="45"/>
      <c r="K59" s="45"/>
      <c r="L59" s="45"/>
      <c r="M59" s="45"/>
      <c r="N59" s="45"/>
      <c r="O59" s="45"/>
      <c r="P59" s="45"/>
      <c r="Q59" s="45"/>
      <c r="R59" s="45"/>
      <c r="S59" s="45"/>
      <c r="T59" s="45"/>
    </row>
    <row r="60" spans="1:40" x14ac:dyDescent="0.25">
      <c r="A60" s="45"/>
      <c r="B60" s="45"/>
      <c r="C60" s="45"/>
      <c r="D60" s="45"/>
      <c r="E60" s="45"/>
      <c r="F60" s="45"/>
      <c r="G60" s="45"/>
      <c r="H60" s="45"/>
      <c r="I60" s="45"/>
      <c r="J60" s="45"/>
      <c r="K60" s="45"/>
      <c r="L60" s="45"/>
      <c r="M60" s="45"/>
      <c r="N60" s="45"/>
      <c r="O60" s="45"/>
      <c r="P60" s="45"/>
      <c r="Q60" s="45"/>
    </row>
    <row r="61" spans="1:40" x14ac:dyDescent="0.25">
      <c r="A61" s="45"/>
      <c r="B61" s="45"/>
      <c r="C61" s="45"/>
      <c r="D61" s="45"/>
      <c r="E61" s="45"/>
      <c r="F61" s="45"/>
      <c r="G61" s="45"/>
      <c r="H61" s="45"/>
      <c r="I61" s="45"/>
      <c r="J61" s="45"/>
      <c r="K61" s="45"/>
      <c r="L61" s="45"/>
      <c r="M61" s="45"/>
      <c r="N61" s="45"/>
      <c r="O61" s="45"/>
      <c r="P61" s="45"/>
      <c r="Q61" s="45"/>
      <c r="S61" s="42">
        <f>SUM(H40:O40)</f>
        <v>0</v>
      </c>
    </row>
    <row r="62" spans="1:40" x14ac:dyDescent="0.25">
      <c r="A62" s="45"/>
      <c r="B62" s="45"/>
      <c r="C62" s="45"/>
      <c r="D62" s="45"/>
      <c r="E62" s="45"/>
      <c r="F62" s="45"/>
      <c r="G62" s="45"/>
      <c r="H62" s="45"/>
      <c r="I62" s="45"/>
      <c r="J62" s="45"/>
      <c r="K62" s="45"/>
      <c r="L62" s="45"/>
      <c r="M62" s="45"/>
      <c r="N62" s="45"/>
      <c r="O62" s="45"/>
      <c r="P62" s="45"/>
      <c r="Q62" s="45"/>
    </row>
    <row r="63" spans="1:40" x14ac:dyDescent="0.25">
      <c r="A63" s="45"/>
      <c r="B63" s="45"/>
      <c r="C63" s="45"/>
      <c r="D63" s="45"/>
      <c r="E63" s="45"/>
      <c r="F63" s="45"/>
      <c r="G63" s="45"/>
      <c r="H63" s="45"/>
      <c r="I63" s="45"/>
      <c r="J63" s="45"/>
      <c r="K63" s="45"/>
      <c r="L63" s="45"/>
      <c r="M63" s="45"/>
      <c r="N63" s="45"/>
      <c r="O63" s="45"/>
      <c r="P63" s="45"/>
      <c r="Q63" s="45"/>
    </row>
    <row r="64" spans="1:40" ht="18.75" customHeight="1" x14ac:dyDescent="0.25">
      <c r="A64" s="45"/>
      <c r="B64" s="45"/>
      <c r="C64" s="45"/>
      <c r="D64" s="45"/>
      <c r="E64" s="45"/>
      <c r="F64" s="45"/>
      <c r="G64" s="45"/>
      <c r="H64" s="45"/>
      <c r="I64" s="45"/>
      <c r="J64" s="45"/>
      <c r="K64" s="45"/>
      <c r="L64" s="45"/>
      <c r="M64" s="45"/>
      <c r="N64" s="45"/>
      <c r="O64" s="45"/>
      <c r="P64" s="45"/>
      <c r="Q64" s="45"/>
    </row>
    <row r="65" spans="1:26" x14ac:dyDescent="0.25">
      <c r="A65" s="45"/>
      <c r="B65" s="45"/>
      <c r="C65" s="45"/>
      <c r="D65" s="45"/>
      <c r="E65" s="45"/>
      <c r="F65" s="45"/>
      <c r="G65" s="45"/>
      <c r="H65" s="45"/>
      <c r="I65" s="45"/>
      <c r="J65" s="45"/>
      <c r="K65" s="45"/>
      <c r="L65" s="45"/>
      <c r="M65" s="45"/>
      <c r="N65" s="45"/>
      <c r="O65" s="45"/>
      <c r="P65" s="45"/>
      <c r="Q65" s="45"/>
    </row>
    <row r="66" spans="1:26" ht="18.75" customHeight="1" x14ac:dyDescent="0.25">
      <c r="A66" s="45"/>
      <c r="B66" s="45"/>
      <c r="C66" s="45"/>
      <c r="D66" s="45"/>
      <c r="E66" s="45"/>
      <c r="F66" s="45"/>
      <c r="G66" s="45"/>
      <c r="H66" s="45"/>
      <c r="I66" s="45"/>
      <c r="J66" s="45"/>
      <c r="K66" s="45"/>
      <c r="L66" s="45"/>
      <c r="M66" s="45"/>
      <c r="N66" s="45"/>
      <c r="O66" s="45"/>
      <c r="P66" s="45"/>
      <c r="Q66" s="45"/>
    </row>
    <row r="67" spans="1:26" x14ac:dyDescent="0.25">
      <c r="A67" s="45"/>
      <c r="B67" s="45"/>
      <c r="C67" s="45"/>
      <c r="D67" s="45"/>
      <c r="E67" s="45"/>
      <c r="F67" s="45"/>
      <c r="G67" s="45"/>
      <c r="H67" s="45"/>
      <c r="I67" s="45"/>
      <c r="J67" s="45"/>
      <c r="K67" s="45"/>
      <c r="L67" s="45"/>
      <c r="M67" s="45"/>
      <c r="N67" s="45"/>
      <c r="O67" s="45"/>
      <c r="P67" s="45"/>
      <c r="Q67" s="45"/>
    </row>
    <row r="68" spans="1:26" x14ac:dyDescent="0.25">
      <c r="A68" s="45"/>
      <c r="B68" s="45"/>
      <c r="C68" s="45"/>
      <c r="D68" s="45"/>
      <c r="E68" s="45"/>
      <c r="F68" s="45"/>
      <c r="G68" s="45"/>
      <c r="H68" s="45"/>
      <c r="I68" s="45"/>
      <c r="J68" s="45"/>
      <c r="K68" s="45"/>
      <c r="L68" s="45"/>
      <c r="M68" s="45"/>
      <c r="N68" s="45"/>
      <c r="O68" s="45"/>
      <c r="P68" s="45"/>
      <c r="Q68" s="45"/>
    </row>
    <row r="69" spans="1:26" x14ac:dyDescent="0.25">
      <c r="A69" s="45"/>
      <c r="B69" s="45"/>
      <c r="C69" s="45"/>
      <c r="D69" s="45"/>
      <c r="E69" s="45"/>
      <c r="F69" s="45"/>
      <c r="G69" s="45"/>
      <c r="H69" s="45"/>
      <c r="I69" s="45"/>
      <c r="J69" s="45"/>
      <c r="K69" s="45"/>
      <c r="L69" s="45"/>
      <c r="M69" s="45"/>
      <c r="N69" s="45"/>
      <c r="O69" s="45"/>
      <c r="P69" s="45"/>
      <c r="Q69" s="45"/>
    </row>
    <row r="70" spans="1:26" x14ac:dyDescent="0.25">
      <c r="A70" s="45"/>
      <c r="B70" s="45"/>
      <c r="C70" s="45"/>
      <c r="D70" s="45"/>
      <c r="E70" s="45"/>
      <c r="F70" s="45"/>
      <c r="G70" s="45"/>
      <c r="H70" s="45"/>
      <c r="I70" s="45"/>
      <c r="J70" s="45"/>
      <c r="K70" s="45"/>
      <c r="L70" s="45"/>
      <c r="M70" s="45"/>
      <c r="N70" s="45"/>
      <c r="O70" s="45"/>
      <c r="P70" s="45"/>
      <c r="Q70" s="45"/>
    </row>
    <row r="71" spans="1:26" x14ac:dyDescent="0.25">
      <c r="A71" s="45"/>
      <c r="B71" s="45"/>
      <c r="C71" s="45"/>
      <c r="D71" s="45"/>
      <c r="E71" s="45"/>
      <c r="F71" s="45"/>
      <c r="G71" s="45"/>
      <c r="H71" s="45"/>
      <c r="I71" s="45"/>
      <c r="J71" s="45"/>
      <c r="K71" s="45"/>
      <c r="L71" s="45"/>
      <c r="M71" s="45"/>
      <c r="N71" s="45"/>
      <c r="O71" s="45"/>
      <c r="P71" s="45"/>
      <c r="Q71" s="45"/>
    </row>
    <row r="72" spans="1:26" x14ac:dyDescent="0.25">
      <c r="A72" s="45"/>
      <c r="B72" s="45"/>
      <c r="C72" s="45"/>
      <c r="D72" s="45"/>
      <c r="E72" s="45"/>
      <c r="F72" s="45"/>
      <c r="G72" s="45"/>
      <c r="H72" s="45"/>
      <c r="I72" s="45"/>
      <c r="J72" s="45"/>
      <c r="K72" s="45"/>
      <c r="L72" s="45"/>
      <c r="M72" s="45"/>
      <c r="N72" s="45"/>
      <c r="O72" s="45"/>
      <c r="P72" s="45"/>
      <c r="Q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U73" s="45"/>
      <c r="V73" s="45"/>
      <c r="W73" s="45"/>
      <c r="X73" s="45"/>
      <c r="Y73" s="45"/>
      <c r="Z73" s="45"/>
    </row>
    <row r="74" spans="1:26" x14ac:dyDescent="0.25">
      <c r="U74" s="45"/>
      <c r="V74" s="45"/>
      <c r="W74" s="45"/>
      <c r="X74" s="45"/>
      <c r="Y74" s="45"/>
      <c r="Z74" s="45"/>
    </row>
    <row r="75" spans="1:26" x14ac:dyDescent="0.25">
      <c r="U75" s="45"/>
      <c r="V75" s="45"/>
      <c r="W75" s="45"/>
      <c r="X75" s="45"/>
      <c r="Y75" s="45"/>
      <c r="Z75" s="45"/>
    </row>
    <row r="76" spans="1:26" x14ac:dyDescent="0.25">
      <c r="U76" s="45"/>
      <c r="V76" s="45"/>
      <c r="W76" s="45"/>
      <c r="X76" s="45"/>
      <c r="Y76" s="45"/>
      <c r="Z76" s="45"/>
    </row>
    <row r="77" spans="1:26" x14ac:dyDescent="0.25">
      <c r="U77" s="45"/>
      <c r="V77" s="45"/>
      <c r="W77" s="45"/>
      <c r="X77" s="45"/>
      <c r="Y77" s="45"/>
      <c r="Z77" s="45"/>
    </row>
    <row r="78" spans="1:26" x14ac:dyDescent="0.25">
      <c r="U78" s="45"/>
      <c r="V78" s="45"/>
      <c r="W78" s="45"/>
      <c r="X78" s="45"/>
      <c r="Y78" s="45"/>
      <c r="Z78" s="45"/>
    </row>
    <row r="79" spans="1:26" x14ac:dyDescent="0.25">
      <c r="U79" s="45"/>
      <c r="V79" s="45"/>
      <c r="W79" s="45"/>
      <c r="X79" s="45"/>
      <c r="Y79" s="45"/>
      <c r="Z79" s="45"/>
    </row>
    <row r="80" spans="1:26" x14ac:dyDescent="0.25">
      <c r="U80" s="45"/>
      <c r="V80" s="45"/>
      <c r="W80" s="45"/>
      <c r="X80" s="45"/>
      <c r="Y80" s="45"/>
      <c r="Z80" s="45"/>
    </row>
    <row r="81" spans="21:26" x14ac:dyDescent="0.25">
      <c r="U81" s="45"/>
      <c r="V81" s="45"/>
      <c r="W81" s="45"/>
      <c r="X81" s="45"/>
      <c r="Y81" s="45"/>
      <c r="Z81" s="45"/>
    </row>
    <row r="82" spans="21:26" x14ac:dyDescent="0.25">
      <c r="U82" s="45"/>
      <c r="V82" s="45"/>
      <c r="W82" s="45"/>
      <c r="X82" s="45"/>
      <c r="Y82" s="45"/>
      <c r="Z82" s="45"/>
    </row>
    <row r="83" spans="21:26" x14ac:dyDescent="0.25">
      <c r="U83" s="45"/>
      <c r="V83" s="45"/>
      <c r="W83" s="45"/>
      <c r="X83" s="45"/>
      <c r="Y83" s="45"/>
      <c r="Z83" s="45"/>
    </row>
    <row r="84" spans="21:26" x14ac:dyDescent="0.25">
      <c r="U84" s="45"/>
      <c r="V84" s="45"/>
      <c r="W84" s="45"/>
      <c r="X84" s="45"/>
      <c r="Y84" s="45"/>
      <c r="Z84" s="45"/>
    </row>
    <row r="85" spans="21:26" x14ac:dyDescent="0.25">
      <c r="U85" s="45"/>
      <c r="V85" s="45"/>
      <c r="W85" s="45"/>
      <c r="X85" s="45"/>
      <c r="Y85" s="45"/>
      <c r="Z85" s="45"/>
    </row>
    <row r="86" spans="21:26" x14ac:dyDescent="0.25">
      <c r="U86" s="45"/>
      <c r="V86" s="45"/>
      <c r="W86" s="45"/>
      <c r="X86" s="45"/>
      <c r="Y86" s="45"/>
      <c r="Z86" s="45"/>
    </row>
  </sheetData>
  <sheetProtection algorithmName="SHA-512" hashValue="mgArnunV6IMEB4AyiCzjebNtQdXibH9OPZ4igSte0NurF8Vb8pZDPRupyu1ZaDtSI98x79bjAnMsGIjF6Ey4UA==" saltValue="zTieNZyUw0pkeLL5jJvxMA==" spinCount="100000" sheet="1" objects="1" scenarios="1"/>
  <mergeCells count="8">
    <mergeCell ref="AF4:AF5"/>
    <mergeCell ref="AG4:AG5"/>
    <mergeCell ref="P24:Q24"/>
    <mergeCell ref="AA3:AA5"/>
    <mergeCell ref="AB3:AB5"/>
    <mergeCell ref="AC3:AC5"/>
    <mergeCell ref="AD4:AD5"/>
    <mergeCell ref="AE4:AE5"/>
  </mergeCells>
  <phoneticPr fontId="6" type="noConversion"/>
  <dataValidations count="9">
    <dataValidation type="whole" operator="greaterThanOrEqual" allowBlank="1" showInputMessage="1" showErrorMessage="1" sqref="D14 D20 I43 J18 M18" xr:uid="{00000000-0002-0000-0600-000000000000}">
      <formula1>0</formula1>
    </dataValidation>
    <dataValidation type="whole" operator="greaterThanOrEqual" allowBlank="1" showInputMessage="1" showErrorMessage="1" error="Let op, je lijfrentestorting moet een positief bedrag zijn en mag niet hoger zijn dan het bedrag in cel D22, &quot;de maximaal toegelaten lijfrentestorting&quot;. " sqref="J38:K38" xr:uid="{E9478304-F06D-4FCC-BAAC-BBA88EB1FFEB}">
      <formula1>0</formula1>
    </dataValidation>
    <dataValidation type="whole" operator="lessThanOrEqual" allowBlank="1" showInputMessage="1" showErrorMessage="1" sqref="I46" xr:uid="{6B28521C-97C8-4348-A4A4-D8D710E99ECC}">
      <formula1>I43</formula1>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DD3D0070-461C-42B2-85EA-15381B80A243}">
      <formula1>0</formula1>
      <formula2>#REF!</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1EFA2DFA-8EF0-417E-8879-4BD44FCE5F27}">
      <formula1>0</formula1>
      <formula2>#REF!</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C85B02E7-49FD-4045-A8B3-4A7CF3AB41AF}">
      <formula1>0</formula1>
      <formula2>O20</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6D0032A2-A764-4EC8-9E5D-F3F161A9DFC4}">
      <formula1>0</formula1>
      <formula2>I43</formula2>
    </dataValidation>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1887FF1C-8D9B-45D6-BAD6-4EBC01D08309}">
      <formula1>0</formula1>
      <formula2>M28</formula2>
    </dataValidation>
    <dataValidation type="list" allowBlank="1" showInputMessage="1" showErrorMessage="1" sqref="M16" xr:uid="{E320E00E-0F7E-4900-9F81-D541999692AF}">
      <formula1>$AB$14:$AB$15</formula1>
    </dataValidation>
  </dataValidations>
  <hyperlinks>
    <hyperlink ref="E50" r:id="rId1" xr:uid="{66BBE399-AE05-47AA-8B3D-36A175CCEE96}"/>
  </hyperlinks>
  <pageMargins left="0.79000000000000015" right="0.79000000000000015" top="0.98" bottom="0.98" header="0.59" footer="0.59"/>
  <pageSetup paperSize="9" scale="55" orientation="landscape" horizontalDpi="4294967292" verticalDpi="4294967292" r:id="rId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3"/>
  <legacyDrawing r:id="rId4"/>
  <legacyDrawingHF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AN86"/>
  <sheetViews>
    <sheetView zoomScale="80" zoomScaleNormal="80" zoomScalePageLayoutView="70" workbookViewId="0">
      <selection activeCell="J9" sqref="J9"/>
    </sheetView>
  </sheetViews>
  <sheetFormatPr defaultColWidth="10.625" defaultRowHeight="18" x14ac:dyDescent="0.25"/>
  <cols>
    <col min="1" max="2" width="2.625" style="42" customWidth="1"/>
    <col min="3" max="8" width="12.625" style="42" customWidth="1"/>
    <col min="9" max="21" width="15.875" style="42" customWidth="1"/>
    <col min="22" max="26" width="10.625" style="42" customWidth="1"/>
    <col min="27" max="27" width="24.875" style="72" bestFit="1" customWidth="1"/>
    <col min="28" max="28" width="36.375" style="72" bestFit="1" customWidth="1"/>
    <col min="29" max="29" width="19.125" style="72" bestFit="1" customWidth="1"/>
    <col min="30" max="30" width="20.25" style="72" bestFit="1" customWidth="1"/>
    <col min="31" max="31" width="17.875" style="72" bestFit="1" customWidth="1"/>
    <col min="32" max="32" width="27.125" style="72" bestFit="1" customWidth="1"/>
    <col min="33" max="33" width="13.625" style="72" hidden="1" customWidth="1"/>
    <col min="34" max="34" width="10.625" style="42" hidden="1" customWidth="1"/>
    <col min="35" max="35" width="12.5" style="42" hidden="1" customWidth="1"/>
    <col min="36" max="36" width="14.125" style="42" hidden="1" customWidth="1"/>
    <col min="37" max="37" width="22.125" style="42" hidden="1" customWidth="1"/>
    <col min="38" max="40" width="10.625" style="42" hidden="1" customWidth="1"/>
    <col min="41" max="41" width="1.125" style="42" customWidth="1"/>
    <col min="42" max="42" width="10.625" style="42" customWidth="1"/>
    <col min="43" max="16384" width="10.625" style="42"/>
  </cols>
  <sheetData>
    <row r="1" spans="1:38" x14ac:dyDescent="0.25">
      <c r="A1" s="39"/>
      <c r="B1" s="40"/>
      <c r="C1" s="40"/>
      <c r="D1" s="40"/>
      <c r="E1" s="40"/>
      <c r="F1" s="40"/>
      <c r="G1" s="40"/>
      <c r="H1" s="40"/>
      <c r="I1" s="40"/>
      <c r="J1" s="40"/>
      <c r="K1" s="40"/>
      <c r="L1" s="40"/>
      <c r="M1" s="40"/>
      <c r="N1" s="40"/>
      <c r="O1" s="40"/>
      <c r="P1" s="40"/>
      <c r="Q1" s="40"/>
      <c r="R1" s="40"/>
      <c r="S1" s="40"/>
      <c r="T1" s="40"/>
      <c r="U1" s="41"/>
      <c r="AA1" s="43" t="s">
        <v>14</v>
      </c>
      <c r="AB1" s="44"/>
      <c r="AC1" s="44"/>
      <c r="AD1" s="44"/>
      <c r="AE1" s="44"/>
      <c r="AF1" s="44"/>
      <c r="AG1" s="42"/>
    </row>
    <row r="2" spans="1:38" x14ac:dyDescent="0.25">
      <c r="A2" s="46"/>
      <c r="B2" s="47"/>
      <c r="C2" s="47"/>
      <c r="D2" s="47"/>
      <c r="E2" s="47"/>
      <c r="F2" s="47"/>
      <c r="G2" s="47"/>
      <c r="H2" s="47"/>
      <c r="I2" s="47"/>
      <c r="J2" s="47"/>
      <c r="K2" s="47"/>
      <c r="L2" s="47"/>
      <c r="M2" s="47"/>
      <c r="N2" s="47"/>
      <c r="O2" s="47"/>
      <c r="P2" s="47"/>
      <c r="Q2" s="47"/>
      <c r="R2" s="47"/>
      <c r="S2" s="47"/>
      <c r="T2" s="47"/>
      <c r="U2" s="48"/>
      <c r="AA2" s="44"/>
      <c r="AB2" s="44"/>
      <c r="AC2" s="44"/>
      <c r="AD2" s="44"/>
      <c r="AE2" s="44"/>
      <c r="AF2" s="44"/>
      <c r="AG2" s="42"/>
    </row>
    <row r="3" spans="1:38" ht="18" customHeight="1" x14ac:dyDescent="0.25">
      <c r="A3" s="46"/>
      <c r="B3" s="47"/>
      <c r="C3" s="47"/>
      <c r="D3" s="47"/>
      <c r="E3" s="47"/>
      <c r="F3" s="47"/>
      <c r="G3" s="47"/>
      <c r="H3" s="47"/>
      <c r="I3" s="47"/>
      <c r="J3" s="47"/>
      <c r="K3" s="47"/>
      <c r="L3" s="47"/>
      <c r="M3" s="47"/>
      <c r="N3" s="47"/>
      <c r="O3" s="47"/>
      <c r="P3" s="47"/>
      <c r="Q3" s="47"/>
      <c r="R3" s="47"/>
      <c r="S3" s="47"/>
      <c r="T3" s="47"/>
      <c r="U3" s="48"/>
      <c r="AA3" s="235" t="s">
        <v>9</v>
      </c>
      <c r="AB3" s="240" t="s">
        <v>13</v>
      </c>
      <c r="AC3" s="240" t="s">
        <v>10</v>
      </c>
      <c r="AD3" s="235" t="s">
        <v>8</v>
      </c>
      <c r="AE3" s="235" t="s">
        <v>56</v>
      </c>
      <c r="AF3" s="246" t="s">
        <v>55</v>
      </c>
      <c r="AG3" s="42"/>
    </row>
    <row r="4" spans="1:38" ht="18" customHeight="1" x14ac:dyDescent="0.25">
      <c r="A4" s="46"/>
      <c r="B4" s="47"/>
      <c r="C4" s="47"/>
      <c r="D4" s="47"/>
      <c r="E4" s="47"/>
      <c r="F4" s="47"/>
      <c r="G4" s="47"/>
      <c r="H4" s="47"/>
      <c r="I4" s="47"/>
      <c r="J4" s="47"/>
      <c r="K4" s="47"/>
      <c r="L4" s="47"/>
      <c r="M4" s="47"/>
      <c r="N4" s="47"/>
      <c r="O4" s="47"/>
      <c r="P4" s="47"/>
      <c r="Q4" s="47"/>
      <c r="R4" s="47"/>
      <c r="S4" s="47"/>
      <c r="T4" s="47"/>
      <c r="U4" s="48"/>
      <c r="AA4" s="235"/>
      <c r="AB4" s="240"/>
      <c r="AC4" s="240"/>
      <c r="AD4" s="235"/>
      <c r="AE4" s="235"/>
      <c r="AF4" s="246"/>
      <c r="AG4" s="42"/>
    </row>
    <row r="5" spans="1:38" x14ac:dyDescent="0.25">
      <c r="A5" s="53"/>
      <c r="B5" s="54"/>
      <c r="C5" s="54"/>
      <c r="D5" s="54"/>
      <c r="E5" s="54"/>
      <c r="F5" s="54"/>
      <c r="G5" s="54"/>
      <c r="H5" s="54"/>
      <c r="I5" s="54"/>
      <c r="J5" s="54"/>
      <c r="K5" s="54"/>
      <c r="L5" s="54"/>
      <c r="M5" s="54"/>
      <c r="N5" s="54"/>
      <c r="O5" s="54"/>
      <c r="P5" s="54"/>
      <c r="Q5" s="54"/>
      <c r="R5" s="54"/>
      <c r="S5" s="54"/>
      <c r="T5" s="54"/>
      <c r="U5" s="55"/>
      <c r="AA5" s="236"/>
      <c r="AB5" s="241"/>
      <c r="AC5" s="241"/>
      <c r="AD5" s="236"/>
      <c r="AE5" s="236"/>
      <c r="AF5" s="247"/>
      <c r="AG5" s="42"/>
    </row>
    <row r="6" spans="1:38" x14ac:dyDescent="0.25">
      <c r="A6" s="56"/>
      <c r="B6" s="57"/>
      <c r="C6" s="57"/>
      <c r="D6" s="57"/>
      <c r="E6" s="57"/>
      <c r="F6" s="57"/>
      <c r="G6" s="57"/>
      <c r="H6" s="57"/>
      <c r="I6" s="57"/>
      <c r="J6" s="57"/>
      <c r="K6" s="57"/>
      <c r="L6" s="57"/>
      <c r="M6" s="57"/>
      <c r="N6" s="57"/>
      <c r="O6" s="57"/>
      <c r="P6" s="57"/>
      <c r="Q6" s="57"/>
      <c r="R6" s="57"/>
      <c r="S6" s="57"/>
      <c r="T6" s="57"/>
      <c r="U6" s="58"/>
      <c r="AA6" s="59">
        <v>2</v>
      </c>
      <c r="AB6" s="59">
        <v>3</v>
      </c>
      <c r="AC6" s="59">
        <v>4</v>
      </c>
      <c r="AD6" s="59">
        <v>5</v>
      </c>
      <c r="AE6" s="59">
        <v>6</v>
      </c>
      <c r="AF6" s="59">
        <v>7</v>
      </c>
      <c r="AG6" s="42"/>
    </row>
    <row r="7" spans="1:38" ht="23.25" x14ac:dyDescent="0.35">
      <c r="A7" s="56"/>
      <c r="B7" s="61"/>
      <c r="C7" s="57"/>
      <c r="D7" s="57"/>
      <c r="E7" s="57"/>
      <c r="F7" s="57"/>
      <c r="G7" s="57"/>
      <c r="H7" s="57"/>
      <c r="I7" s="187" t="s">
        <v>40</v>
      </c>
      <c r="J7" s="175">
        <f>'2025'!J7</f>
        <v>2025</v>
      </c>
      <c r="K7" s="57"/>
      <c r="L7" s="64"/>
      <c r="M7" s="57"/>
      <c r="N7" s="57"/>
      <c r="O7" s="65">
        <f>AA7</f>
        <v>18475</v>
      </c>
      <c r="P7" s="66" t="s">
        <v>9</v>
      </c>
      <c r="Q7" s="57"/>
      <c r="R7" s="57"/>
      <c r="S7" s="57"/>
      <c r="T7" s="57"/>
      <c r="U7" s="58"/>
      <c r="AA7" s="197">
        <f>VLOOKUP($J$7,gegevens!$B$6:$I$38,AA6)</f>
        <v>18475</v>
      </c>
      <c r="AB7" s="198">
        <f>VLOOKUP($J$7,gegevens!$B$6:$I$38,AB6)</f>
        <v>0.3</v>
      </c>
      <c r="AC7" s="199">
        <f>VLOOKUP($J$7,gegevens!$B$6:$I$38,AC6)</f>
        <v>6.27</v>
      </c>
      <c r="AD7" s="197">
        <f>VLOOKUP($J$7,gegevens!$B$6:$I$38,AD6)</f>
        <v>119325</v>
      </c>
      <c r="AE7" s="197">
        <f>VLOOKUP($J$7,gegevens!$B$6:$I$38,AE6)</f>
        <v>35798</v>
      </c>
      <c r="AF7" s="197">
        <f>VLOOKUP($J$7,gegevens!$B$6:$I$38,AF6)</f>
        <v>42108</v>
      </c>
      <c r="AG7" s="42"/>
    </row>
    <row r="8" spans="1:38" x14ac:dyDescent="0.25">
      <c r="A8" s="56"/>
      <c r="B8" s="57"/>
      <c r="C8" s="57"/>
      <c r="D8" s="57"/>
      <c r="E8" s="57"/>
      <c r="F8" s="57"/>
      <c r="G8" s="57"/>
      <c r="H8" s="57"/>
      <c r="I8" s="68"/>
      <c r="J8" s="57"/>
      <c r="K8" s="57"/>
      <c r="L8" s="57"/>
      <c r="M8" s="57"/>
      <c r="N8" s="57"/>
      <c r="O8" s="65">
        <f>MAX(0,ROUNDUP(MIN(J12+M12+P12-O7,AD7),0))*AB13</f>
        <v>0</v>
      </c>
      <c r="P8" s="66" t="str">
        <f>"Premiegrondslag in " &amp;J7</f>
        <v>Premiegrondslag in 2025</v>
      </c>
      <c r="Q8" s="57"/>
      <c r="R8" s="57"/>
      <c r="S8" s="57"/>
      <c r="T8" s="57"/>
      <c r="U8" s="58"/>
      <c r="AA8" s="44"/>
      <c r="AB8" s="44"/>
      <c r="AC8" s="44"/>
      <c r="AD8" s="44"/>
      <c r="AE8" s="44"/>
      <c r="AF8" s="211">
        <f>IF(J7&gt;2022,AF7,ROUNDUP(#REF!*O8,0))</f>
        <v>42108</v>
      </c>
      <c r="AG8" s="42"/>
    </row>
    <row r="9" spans="1:38" x14ac:dyDescent="0.25">
      <c r="A9" s="56"/>
      <c r="B9" s="57"/>
      <c r="C9" s="57"/>
      <c r="D9" s="57"/>
      <c r="E9" s="57"/>
      <c r="F9" s="57"/>
      <c r="G9" s="57"/>
      <c r="H9" s="57"/>
      <c r="I9" s="70" t="s">
        <v>32</v>
      </c>
      <c r="J9" s="204">
        <v>29221</v>
      </c>
      <c r="K9" s="57"/>
      <c r="L9" s="57"/>
      <c r="M9" s="57"/>
      <c r="N9" s="57"/>
      <c r="O9" s="71">
        <f>AB7</f>
        <v>0.3</v>
      </c>
      <c r="P9" s="66" t="s">
        <v>44</v>
      </c>
      <c r="Q9" s="57"/>
      <c r="R9" s="57"/>
      <c r="S9" s="57"/>
      <c r="T9" s="57"/>
      <c r="U9" s="58"/>
      <c r="AB9" s="72" t="s">
        <v>18</v>
      </c>
      <c r="AC9" s="72" t="s">
        <v>17</v>
      </c>
      <c r="AG9" s="42"/>
    </row>
    <row r="10" spans="1:38" x14ac:dyDescent="0.25">
      <c r="A10" s="56"/>
      <c r="B10" s="57"/>
      <c r="C10" s="57"/>
      <c r="D10" s="57"/>
      <c r="E10" s="57"/>
      <c r="F10" s="57"/>
      <c r="G10" s="57"/>
      <c r="H10" s="57"/>
      <c r="I10" s="73"/>
      <c r="J10" s="73"/>
      <c r="K10" s="73"/>
      <c r="L10" s="73"/>
      <c r="M10" s="57"/>
      <c r="N10" s="74"/>
      <c r="O10" s="74"/>
      <c r="P10" s="74"/>
      <c r="Q10" s="57"/>
      <c r="R10" s="57"/>
      <c r="S10" s="57"/>
      <c r="T10" s="57"/>
      <c r="U10" s="58"/>
      <c r="AA10" s="72" t="s">
        <v>25</v>
      </c>
      <c r="AB10" s="76">
        <f>J7-YEAR(J9)-1</f>
        <v>44</v>
      </c>
      <c r="AC10" s="76">
        <f>12-MONTH(J9)</f>
        <v>11</v>
      </c>
      <c r="AE10" s="44"/>
      <c r="AF10" s="44"/>
      <c r="AG10" s="42"/>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7"/>
      <c r="U11" s="58"/>
      <c r="AA11" s="72" t="s">
        <v>26</v>
      </c>
      <c r="AB11" s="196">
        <f>VLOOKUP($J$7,gegevens!$B$6:$K$38,9)</f>
        <v>67</v>
      </c>
      <c r="AC11" s="196">
        <f>VLOOKUP($J$7,gegevens!$B$6:$K$38,10)</f>
        <v>0</v>
      </c>
      <c r="AG11" s="42"/>
    </row>
    <row r="12" spans="1:38" x14ac:dyDescent="0.25">
      <c r="A12" s="56"/>
      <c r="B12" s="57"/>
      <c r="C12" s="57"/>
      <c r="D12" s="57"/>
      <c r="E12" s="57"/>
      <c r="F12" s="57"/>
      <c r="G12" s="57"/>
      <c r="H12" s="57"/>
      <c r="I12" s="78" t="str">
        <f>"Inkomen "&amp;(J7-1)</f>
        <v>Inkomen 2024</v>
      </c>
      <c r="J12" s="79">
        <v>0</v>
      </c>
      <c r="K12" s="80"/>
      <c r="L12" s="81" t="str">
        <f>"Winst/(Verlies) "&amp;($J$7-1)</f>
        <v>Winst/(Verlies) 2024</v>
      </c>
      <c r="M12" s="82">
        <v>0</v>
      </c>
      <c r="N12" s="75"/>
      <c r="O12" s="81" t="str">
        <f>"Overig inkomen "&amp;($J$7-1)</f>
        <v>Overig inkomen 2024</v>
      </c>
      <c r="P12" s="82">
        <v>0</v>
      </c>
      <c r="Q12" s="57"/>
      <c r="R12" s="57"/>
      <c r="S12" s="57"/>
      <c r="T12" s="57"/>
      <c r="U12" s="58"/>
      <c r="AA12" s="72" t="s">
        <v>64</v>
      </c>
      <c r="AB12" s="234" t="b">
        <f>IFERROR(_xlfn.XLOOKUP(J9,gegevens!$L$6:$L$38,gegevens!$B$6:$B$38,TRUE,1),FALSE)</f>
        <v>1</v>
      </c>
      <c r="AF12" s="84"/>
      <c r="AG12" s="42"/>
    </row>
    <row r="13" spans="1:38" x14ac:dyDescent="0.25">
      <c r="A13" s="56"/>
      <c r="B13" s="57"/>
      <c r="C13" s="57"/>
      <c r="D13" s="57"/>
      <c r="E13" s="57"/>
      <c r="F13" s="57"/>
      <c r="G13" s="57"/>
      <c r="H13" s="57"/>
      <c r="I13" s="101"/>
      <c r="J13" s="57"/>
      <c r="K13" s="57"/>
      <c r="L13" s="75"/>
      <c r="M13" s="75"/>
      <c r="N13" s="75"/>
      <c r="O13" s="75"/>
      <c r="P13" s="75"/>
      <c r="Q13" s="75"/>
      <c r="R13" s="75"/>
      <c r="S13" s="57"/>
      <c r="T13" s="57"/>
      <c r="U13" s="58"/>
      <c r="AA13" s="72" t="s">
        <v>54</v>
      </c>
      <c r="AB13" s="194">
        <f>IF(ISLOGICAL(AB12),--AB12,IF(J7 &lt;= AB12 + 5,1,0))</f>
        <v>1</v>
      </c>
      <c r="AG13" s="44"/>
      <c r="AH13" s="45"/>
      <c r="AI13" s="45"/>
      <c r="AJ13" s="45"/>
      <c r="AK13" s="45"/>
      <c r="AL13" s="45"/>
    </row>
    <row r="14" spans="1:38" x14ac:dyDescent="0.25">
      <c r="A14" s="56"/>
      <c r="B14" s="57"/>
      <c r="C14" s="57"/>
      <c r="D14" s="57"/>
      <c r="E14" s="57"/>
      <c r="F14" s="57"/>
      <c r="G14" s="57"/>
      <c r="H14" s="57"/>
      <c r="I14" s="176" t="s">
        <v>37</v>
      </c>
      <c r="J14" s="88"/>
      <c r="K14" s="57"/>
      <c r="L14" s="57"/>
      <c r="M14" s="57"/>
      <c r="N14" s="57"/>
      <c r="O14" s="57"/>
      <c r="P14" s="57"/>
      <c r="Q14" s="57"/>
      <c r="R14" s="57"/>
      <c r="S14" s="57"/>
      <c r="T14" s="57"/>
      <c r="U14" s="58"/>
      <c r="AB14" s="214">
        <v>0</v>
      </c>
      <c r="AG14" s="44"/>
      <c r="AH14" s="45"/>
      <c r="AI14" s="45"/>
      <c r="AJ14" s="45"/>
      <c r="AK14" s="45"/>
      <c r="AL14" s="45"/>
    </row>
    <row r="15" spans="1:38" x14ac:dyDescent="0.25">
      <c r="A15" s="56"/>
      <c r="B15" s="57"/>
      <c r="C15" s="57"/>
      <c r="D15" s="57"/>
      <c r="E15" s="57"/>
      <c r="F15" s="57"/>
      <c r="G15" s="57"/>
      <c r="H15" s="57"/>
      <c r="I15" s="177" t="s">
        <v>38</v>
      </c>
      <c r="J15" s="91"/>
      <c r="K15" s="57"/>
      <c r="L15" s="57"/>
      <c r="M15" s="57"/>
      <c r="N15" s="57"/>
      <c r="O15" s="57"/>
      <c r="P15" s="57"/>
      <c r="Q15" s="57"/>
      <c r="R15" s="57"/>
      <c r="S15" s="57"/>
      <c r="T15" s="57"/>
      <c r="U15" s="58"/>
      <c r="AB15" s="214">
        <v>1</v>
      </c>
      <c r="AG15" s="44"/>
      <c r="AH15" s="45"/>
      <c r="AI15" s="45"/>
      <c r="AJ15" s="45"/>
      <c r="AK15" s="45"/>
      <c r="AL15" s="45"/>
    </row>
    <row r="16" spans="1:38" x14ac:dyDescent="0.25">
      <c r="A16" s="56"/>
      <c r="B16" s="57"/>
      <c r="C16" s="57"/>
      <c r="D16" s="57"/>
      <c r="E16" s="57"/>
      <c r="F16" s="57"/>
      <c r="G16" s="57"/>
      <c r="H16" s="57"/>
      <c r="I16" s="178"/>
      <c r="J16" s="94"/>
      <c r="K16" s="57"/>
      <c r="L16" s="57"/>
      <c r="M16" s="57"/>
      <c r="N16" s="57"/>
      <c r="O16" s="57"/>
      <c r="P16" s="57"/>
      <c r="Q16" s="57"/>
      <c r="R16" s="57"/>
      <c r="S16" s="57"/>
      <c r="T16" s="57"/>
      <c r="U16" s="58"/>
      <c r="AF16" s="45"/>
      <c r="AI16" s="45"/>
      <c r="AJ16" s="45"/>
      <c r="AK16" s="45"/>
      <c r="AL16" s="45"/>
    </row>
    <row r="17" spans="1:38" x14ac:dyDescent="0.25">
      <c r="A17" s="56"/>
      <c r="B17" s="57"/>
      <c r="C17" s="57"/>
      <c r="D17" s="57"/>
      <c r="E17" s="57"/>
      <c r="F17" s="57"/>
      <c r="G17" s="57"/>
      <c r="H17" s="57"/>
      <c r="I17" s="101"/>
      <c r="J17" s="57"/>
      <c r="K17" s="57"/>
      <c r="L17" s="57"/>
      <c r="M17" s="57"/>
      <c r="N17" s="57"/>
      <c r="O17" s="57"/>
      <c r="P17" s="57"/>
      <c r="Q17" s="57"/>
      <c r="R17" s="57"/>
      <c r="S17" s="57"/>
      <c r="T17" s="57"/>
      <c r="U17" s="58"/>
      <c r="AH17" s="45"/>
      <c r="AI17" s="45"/>
      <c r="AJ17" s="45"/>
      <c r="AK17" s="45"/>
      <c r="AL17" s="45"/>
    </row>
    <row r="18" spans="1:38" x14ac:dyDescent="0.25">
      <c r="A18" s="56"/>
      <c r="B18" s="57"/>
      <c r="C18" s="57"/>
      <c r="D18" s="57"/>
      <c r="E18" s="57"/>
      <c r="F18" s="57"/>
      <c r="G18" s="57"/>
      <c r="H18" s="57"/>
      <c r="I18" s="97" t="str">
        <f>"Factor A "&amp;(J7-1)</f>
        <v>Factor A 2024</v>
      </c>
      <c r="J18" s="98">
        <v>0</v>
      </c>
      <c r="K18" s="57"/>
      <c r="L18" s="57"/>
      <c r="M18" s="57"/>
      <c r="N18" s="57"/>
      <c r="O18" s="57"/>
      <c r="P18" s="57"/>
      <c r="Q18" s="57"/>
      <c r="R18" s="57"/>
      <c r="S18" s="57"/>
      <c r="T18" s="57"/>
      <c r="U18" s="58"/>
      <c r="AH18" s="45"/>
      <c r="AI18" s="45"/>
      <c r="AJ18" s="45"/>
      <c r="AK18" s="45"/>
      <c r="AL18" s="45"/>
    </row>
    <row r="19" spans="1:38" x14ac:dyDescent="0.25">
      <c r="A19" s="56"/>
      <c r="B19" s="57"/>
      <c r="C19" s="57"/>
      <c r="D19" s="57"/>
      <c r="E19" s="57"/>
      <c r="F19" s="57"/>
      <c r="G19" s="57"/>
      <c r="H19" s="57"/>
      <c r="I19" s="101" t="s">
        <v>10</v>
      </c>
      <c r="J19" s="57">
        <f>AC7</f>
        <v>6.27</v>
      </c>
      <c r="K19" s="57"/>
      <c r="L19" s="99" t="str">
        <f>"Afname FOR in "&amp;(J7-1)</f>
        <v>Afname FOR in 2024</v>
      </c>
      <c r="M19" s="100">
        <v>0</v>
      </c>
      <c r="N19" s="57"/>
      <c r="O19" s="57"/>
      <c r="P19" s="57"/>
      <c r="Q19" s="57"/>
      <c r="R19" s="57"/>
      <c r="S19" s="57"/>
      <c r="T19" s="57"/>
      <c r="U19" s="58"/>
      <c r="AH19" s="45"/>
      <c r="AI19" s="45"/>
      <c r="AJ19" s="45"/>
      <c r="AK19" s="45"/>
      <c r="AL19" s="45"/>
    </row>
    <row r="20" spans="1:38" x14ac:dyDescent="0.25">
      <c r="A20" s="56"/>
      <c r="B20" s="57"/>
      <c r="C20" s="57"/>
      <c r="D20" s="57"/>
      <c r="E20" s="57"/>
      <c r="F20" s="57"/>
      <c r="G20" s="57"/>
      <c r="H20" s="57"/>
      <c r="I20" s="57"/>
      <c r="J20" s="57"/>
      <c r="K20" s="57"/>
      <c r="L20" s="99" t="str">
        <f>"FOR omgezet naar lijfrente in "&amp;(J7)</f>
        <v>FOR omgezet naar lijfrente in 2025</v>
      </c>
      <c r="M20" s="102">
        <v>0</v>
      </c>
      <c r="N20" s="103" t="s">
        <v>3</v>
      </c>
      <c r="O20" s="104">
        <f>ROUNDUP(I47,0)</f>
        <v>0</v>
      </c>
      <c r="P20" s="104"/>
      <c r="Q20" s="104"/>
      <c r="R20" s="104"/>
      <c r="S20" s="57"/>
      <c r="T20" s="57"/>
      <c r="U20" s="58"/>
      <c r="AH20" s="45"/>
      <c r="AI20" s="45"/>
      <c r="AJ20" s="45"/>
      <c r="AK20" s="45"/>
    </row>
    <row r="21" spans="1:38" x14ac:dyDescent="0.25">
      <c r="A21" s="56"/>
      <c r="B21" s="57"/>
      <c r="C21" s="57"/>
      <c r="D21" s="57"/>
      <c r="E21" s="57"/>
      <c r="F21" s="57"/>
      <c r="G21" s="57"/>
      <c r="H21" s="57"/>
      <c r="I21" s="57"/>
      <c r="J21" s="57"/>
      <c r="K21" s="57"/>
      <c r="L21" s="57"/>
      <c r="M21" s="57"/>
      <c r="N21" s="57"/>
      <c r="O21" s="57"/>
      <c r="P21" s="57"/>
      <c r="Q21" s="57"/>
      <c r="R21" s="57"/>
      <c r="S21" s="57"/>
      <c r="T21" s="57"/>
      <c r="U21" s="58"/>
      <c r="AH21" s="45"/>
      <c r="AI21" s="45"/>
      <c r="AJ21" s="45"/>
      <c r="AK21" s="45"/>
    </row>
    <row r="22" spans="1:38" x14ac:dyDescent="0.25">
      <c r="A22" s="53"/>
      <c r="B22" s="54"/>
      <c r="C22" s="54"/>
      <c r="D22" s="54"/>
      <c r="E22" s="54"/>
      <c r="F22" s="54"/>
      <c r="G22" s="54"/>
      <c r="H22" s="54"/>
      <c r="I22" s="54"/>
      <c r="J22" s="54"/>
      <c r="K22" s="54"/>
      <c r="L22" s="54"/>
      <c r="M22" s="54"/>
      <c r="N22" s="54"/>
      <c r="O22" s="54"/>
      <c r="P22" s="54"/>
      <c r="Q22" s="54"/>
      <c r="R22" s="54"/>
      <c r="S22" s="54"/>
      <c r="T22" s="54"/>
      <c r="U22" s="55"/>
      <c r="V22" s="105"/>
      <c r="W22" s="105"/>
      <c r="X22" s="105"/>
      <c r="AH22" s="45"/>
      <c r="AI22" s="45"/>
      <c r="AJ22" s="45"/>
      <c r="AK22" s="45"/>
    </row>
    <row r="23" spans="1:38" ht="18.75" customHeight="1" thickBot="1" x14ac:dyDescent="0.3">
      <c r="A23" s="46"/>
      <c r="B23" s="47"/>
      <c r="C23" s="47"/>
      <c r="D23" s="47"/>
      <c r="E23" s="47"/>
      <c r="F23" s="47"/>
      <c r="G23" s="47"/>
      <c r="H23" s="47"/>
      <c r="I23" s="47"/>
      <c r="J23" s="47"/>
      <c r="K23" s="47"/>
      <c r="L23" s="47"/>
      <c r="M23" s="47"/>
      <c r="N23" s="47"/>
      <c r="O23" s="47"/>
      <c r="P23" s="47"/>
      <c r="Q23" s="47"/>
      <c r="R23" s="47"/>
      <c r="S23" s="47"/>
      <c r="T23" s="47"/>
      <c r="U23" s="48"/>
      <c r="AH23" s="45"/>
      <c r="AI23" s="45"/>
      <c r="AJ23" s="45"/>
      <c r="AK23" s="45"/>
    </row>
    <row r="24" spans="1:38" ht="18.75" thickBot="1" x14ac:dyDescent="0.3">
      <c r="A24" s="46"/>
      <c r="B24" s="47"/>
      <c r="C24" s="47"/>
      <c r="D24" s="47"/>
      <c r="E24" s="47"/>
      <c r="F24" s="47"/>
      <c r="G24" s="47"/>
      <c r="H24" s="47"/>
      <c r="I24" s="106" t="str">
        <f>"Beschikbare jaarruimte in "&amp;J7</f>
        <v>Beschikbare jaarruimte in 2025</v>
      </c>
      <c r="J24" s="107"/>
      <c r="K24" s="107"/>
      <c r="L24" s="108"/>
      <c r="M24" s="109">
        <f>MAX(0,ROUNDUP(O8*O9-J18*J19,0))*AB13</f>
        <v>0</v>
      </c>
      <c r="N24" s="47"/>
      <c r="O24" s="47"/>
      <c r="P24" s="47"/>
      <c r="Q24" s="47"/>
      <c r="R24" s="47"/>
      <c r="S24" s="242"/>
      <c r="T24" s="243"/>
      <c r="U24" s="48"/>
      <c r="AH24" s="45"/>
      <c r="AI24" s="45"/>
      <c r="AJ24" s="45"/>
      <c r="AK24" s="45"/>
    </row>
    <row r="25" spans="1:38" ht="11.1" customHeight="1" thickBot="1" x14ac:dyDescent="0.3">
      <c r="A25" s="46"/>
      <c r="B25" s="47"/>
      <c r="C25" s="47"/>
      <c r="D25" s="47"/>
      <c r="E25" s="47"/>
      <c r="F25" s="47"/>
      <c r="G25" s="47"/>
      <c r="H25" s="47"/>
      <c r="I25" s="110"/>
      <c r="J25" s="110"/>
      <c r="K25" s="188"/>
      <c r="L25" s="137"/>
      <c r="M25" s="113"/>
      <c r="N25" s="47"/>
      <c r="O25" s="47"/>
      <c r="P25" s="47"/>
      <c r="Q25" s="47"/>
      <c r="R25" s="47"/>
      <c r="S25" s="47"/>
      <c r="T25" s="47"/>
      <c r="U25" s="48"/>
      <c r="AH25" s="45"/>
      <c r="AI25" s="45"/>
      <c r="AJ25" s="45"/>
      <c r="AK25" s="45"/>
    </row>
    <row r="26" spans="1:38" ht="18.75" thickBot="1" x14ac:dyDescent="0.3">
      <c r="A26" s="46"/>
      <c r="B26" s="47"/>
      <c r="C26" s="47"/>
      <c r="D26" s="47"/>
      <c r="E26" s="47"/>
      <c r="F26" s="47"/>
      <c r="G26" s="47"/>
      <c r="H26" s="47"/>
      <c r="I26" s="114" t="str">
        <f>"Beschikbare reserveringsruimte in "&amp;J7</f>
        <v>Beschikbare reserveringsruimte in 2025</v>
      </c>
      <c r="J26" s="115"/>
      <c r="K26" s="115"/>
      <c r="L26" s="116"/>
      <c r="M26" s="109">
        <f>IF(AB13,MIN(SUM(J38:S38),AF7),0)</f>
        <v>0</v>
      </c>
      <c r="N26" s="47"/>
      <c r="O26" s="47"/>
      <c r="P26" s="47"/>
      <c r="Q26" s="47"/>
      <c r="R26" s="47"/>
      <c r="S26" s="47"/>
      <c r="T26" s="47"/>
      <c r="U26" s="48"/>
      <c r="Y26" s="117"/>
      <c r="AA26" s="45"/>
      <c r="AB26" s="45"/>
      <c r="AC26" s="45"/>
      <c r="AD26" s="42"/>
      <c r="AE26" s="42"/>
      <c r="AF26" s="42"/>
      <c r="AG26" s="42"/>
    </row>
    <row r="27" spans="1:38" ht="11.1" customHeight="1" thickBot="1" x14ac:dyDescent="0.3">
      <c r="A27" s="46"/>
      <c r="B27" s="47"/>
      <c r="C27" s="47"/>
      <c r="D27" s="47"/>
      <c r="E27" s="47"/>
      <c r="F27" s="47"/>
      <c r="G27" s="47"/>
      <c r="H27" s="47"/>
      <c r="I27" s="118"/>
      <c r="J27" s="118"/>
      <c r="K27" s="189"/>
      <c r="L27" s="137"/>
      <c r="M27" s="113"/>
      <c r="N27" s="47"/>
      <c r="O27" s="47"/>
      <c r="P27" s="47"/>
      <c r="Q27" s="47"/>
      <c r="R27" s="47"/>
      <c r="S27" s="47"/>
      <c r="T27" s="47"/>
      <c r="U27" s="48"/>
      <c r="V27" s="105"/>
      <c r="W27" s="105"/>
      <c r="X27" s="105"/>
      <c r="Z27" s="121"/>
      <c r="AA27" s="45"/>
      <c r="AB27" s="45"/>
      <c r="AC27" s="45"/>
      <c r="AD27" s="42"/>
      <c r="AE27" s="42"/>
      <c r="AF27" s="42"/>
      <c r="AG27" s="42"/>
    </row>
    <row r="28" spans="1:38" ht="18.75" thickBot="1" x14ac:dyDescent="0.3">
      <c r="A28" s="46"/>
      <c r="B28" s="47"/>
      <c r="C28" s="47"/>
      <c r="D28" s="47"/>
      <c r="E28" s="47"/>
      <c r="F28" s="47"/>
      <c r="G28" s="47"/>
      <c r="H28" s="47"/>
      <c r="I28" s="122" t="str">
        <f>"Maximaal toegelaten lijfrentestorting in "&amp;J7</f>
        <v>Maximaal toegelaten lijfrentestorting in 2025</v>
      </c>
      <c r="J28" s="123"/>
      <c r="K28" s="123"/>
      <c r="L28" s="124"/>
      <c r="M28" s="109">
        <f>M24+M26+M20</f>
        <v>0</v>
      </c>
      <c r="N28" s="47"/>
      <c r="O28" s="47"/>
      <c r="P28" s="47"/>
      <c r="Q28" s="47"/>
      <c r="R28" s="47"/>
      <c r="S28" s="47"/>
      <c r="T28" s="47"/>
      <c r="U28" s="48"/>
      <c r="AA28" s="45"/>
      <c r="AB28" s="45"/>
      <c r="AC28" s="45"/>
      <c r="AD28" s="42"/>
      <c r="AE28" s="42"/>
      <c r="AF28" s="42"/>
      <c r="AG28" s="42"/>
    </row>
    <row r="29" spans="1:38" ht="11.1" customHeight="1" thickBot="1" x14ac:dyDescent="0.3">
      <c r="A29" s="46"/>
      <c r="B29" s="47"/>
      <c r="C29" s="47"/>
      <c r="D29" s="47"/>
      <c r="E29" s="47"/>
      <c r="F29" s="47"/>
      <c r="G29" s="47"/>
      <c r="H29" s="47"/>
      <c r="I29" s="118"/>
      <c r="J29" s="118"/>
      <c r="K29" s="189"/>
      <c r="L29" s="137"/>
      <c r="M29" s="113"/>
      <c r="N29" s="47"/>
      <c r="O29" s="47"/>
      <c r="P29" s="47"/>
      <c r="Q29" s="47"/>
      <c r="R29" s="47"/>
      <c r="S29" s="47"/>
      <c r="T29" s="47"/>
      <c r="U29" s="48"/>
      <c r="AA29" s="45"/>
      <c r="AB29" s="45"/>
      <c r="AC29" s="45"/>
      <c r="AD29" s="42"/>
      <c r="AE29" s="42"/>
      <c r="AF29" s="42"/>
      <c r="AG29" s="42"/>
    </row>
    <row r="30" spans="1:38" x14ac:dyDescent="0.25">
      <c r="A30" s="46"/>
      <c r="B30" s="47"/>
      <c r="C30" s="47"/>
      <c r="D30" s="47"/>
      <c r="E30" s="47"/>
      <c r="F30" s="47"/>
      <c r="G30" s="47"/>
      <c r="H30" s="47"/>
      <c r="I30" s="125" t="str">
        <f>"Gestort aan lijfrente in "&amp;J7</f>
        <v>Gestort aan lijfrente in 2025</v>
      </c>
      <c r="J30" s="126"/>
      <c r="K30" s="126"/>
      <c r="L30" s="127"/>
      <c r="M30" s="128">
        <v>0</v>
      </c>
      <c r="N30" s="47"/>
      <c r="O30" s="47"/>
      <c r="P30" s="47"/>
      <c r="Q30" s="47"/>
      <c r="R30" s="47"/>
      <c r="S30" s="47"/>
      <c r="T30" s="47"/>
      <c r="U30" s="48"/>
      <c r="AA30" s="45"/>
      <c r="AB30" s="45"/>
      <c r="AC30" s="45"/>
      <c r="AD30" s="42"/>
      <c r="AE30" s="42"/>
      <c r="AF30" s="42"/>
      <c r="AG30" s="42"/>
    </row>
    <row r="31" spans="1:38"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7"/>
      <c r="U31" s="48"/>
      <c r="AA31" s="45"/>
      <c r="AB31" s="45"/>
      <c r="AC31" s="45"/>
      <c r="AD31" s="42"/>
      <c r="AE31" s="42"/>
      <c r="AF31" s="42"/>
      <c r="AG31" s="42"/>
    </row>
    <row r="32" spans="1:38"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7"/>
      <c r="U32" s="48"/>
      <c r="AA32" s="45"/>
      <c r="AB32" s="45"/>
      <c r="AC32" s="45"/>
      <c r="AD32" s="42"/>
      <c r="AE32" s="42"/>
      <c r="AF32" s="42"/>
      <c r="AG32" s="42"/>
    </row>
    <row r="33" spans="1:37" ht="11.1" customHeight="1" thickBot="1" x14ac:dyDescent="0.3">
      <c r="A33" s="46"/>
      <c r="B33" s="47"/>
      <c r="C33" s="47"/>
      <c r="D33" s="47"/>
      <c r="E33" s="47"/>
      <c r="F33" s="47"/>
      <c r="G33" s="47"/>
      <c r="H33" s="47"/>
      <c r="I33" s="47"/>
      <c r="J33" s="47"/>
      <c r="K33" s="47"/>
      <c r="L33" s="47"/>
      <c r="M33" s="113"/>
      <c r="N33" s="47"/>
      <c r="O33" s="47"/>
      <c r="P33" s="47"/>
      <c r="Q33" s="47"/>
      <c r="R33" s="47"/>
      <c r="S33" s="47"/>
      <c r="T33" s="47"/>
      <c r="U33" s="48"/>
      <c r="AA33" s="45"/>
      <c r="AB33" s="45"/>
      <c r="AC33" s="45"/>
      <c r="AD33" s="42"/>
      <c r="AE33" s="42"/>
      <c r="AF33" s="42"/>
      <c r="AG33" s="42"/>
    </row>
    <row r="34" spans="1:37" ht="18.75" thickBot="1" x14ac:dyDescent="0.3">
      <c r="A34" s="46"/>
      <c r="B34" s="47"/>
      <c r="C34" s="47"/>
      <c r="D34" s="47"/>
      <c r="E34" s="47"/>
      <c r="F34" s="47"/>
      <c r="G34" s="47"/>
      <c r="H34" s="47"/>
      <c r="I34" s="138" t="str">
        <f>"Nog maximaal extra in te leggen in "&amp;J7</f>
        <v>Nog maximaal extra in te leggen in 2025</v>
      </c>
      <c r="J34" s="139"/>
      <c r="K34" s="140"/>
      <c r="L34" s="141"/>
      <c r="M34" s="109">
        <f>M28-M30</f>
        <v>0</v>
      </c>
      <c r="N34" s="47"/>
      <c r="O34" s="47"/>
      <c r="P34" s="47"/>
      <c r="Q34" s="47"/>
      <c r="R34" s="47"/>
      <c r="S34" s="47"/>
      <c r="T34" s="47"/>
      <c r="U34" s="48"/>
      <c r="AA34" s="45"/>
      <c r="AB34" s="45"/>
      <c r="AC34" s="45"/>
      <c r="AD34" s="42"/>
      <c r="AE34" s="42"/>
      <c r="AF34" s="42"/>
      <c r="AG34" s="42"/>
    </row>
    <row r="35" spans="1:37" x14ac:dyDescent="0.25">
      <c r="A35" s="46"/>
      <c r="B35" s="47"/>
      <c r="C35" s="47"/>
      <c r="D35" s="47"/>
      <c r="E35" s="47"/>
      <c r="F35" s="47"/>
      <c r="G35" s="47"/>
      <c r="H35" s="47"/>
      <c r="I35" s="47"/>
      <c r="J35" s="118"/>
      <c r="K35" s="118"/>
      <c r="L35" s="118"/>
      <c r="M35" s="118"/>
      <c r="N35" s="118"/>
      <c r="O35" s="118"/>
      <c r="P35" s="118"/>
      <c r="Q35" s="118"/>
      <c r="R35" s="118"/>
      <c r="S35" s="118"/>
      <c r="T35" s="118"/>
      <c r="U35" s="142"/>
      <c r="AA35" s="45"/>
      <c r="AB35" s="45"/>
      <c r="AC35" s="45"/>
      <c r="AD35" s="42"/>
      <c r="AE35" s="42"/>
      <c r="AF35" s="42"/>
      <c r="AG35" s="42"/>
    </row>
    <row r="36" spans="1:37" x14ac:dyDescent="0.25">
      <c r="A36" s="46"/>
      <c r="B36" s="47"/>
      <c r="C36" s="47"/>
      <c r="D36" s="47"/>
      <c r="E36" s="47"/>
      <c r="F36" s="118"/>
      <c r="G36" s="118"/>
      <c r="H36" s="118"/>
      <c r="I36" s="143"/>
      <c r="J36" s="119"/>
      <c r="K36" s="144"/>
      <c r="L36" s="144"/>
      <c r="M36" s="144"/>
      <c r="N36" s="144"/>
      <c r="O36" s="144"/>
      <c r="P36" s="144"/>
      <c r="Q36" s="144"/>
      <c r="R36" s="144"/>
      <c r="S36" s="144"/>
      <c r="T36" s="144"/>
      <c r="U36" s="145"/>
      <c r="AA36" s="146"/>
      <c r="AB36" s="146"/>
      <c r="AC36" s="146"/>
      <c r="AD36" s="146"/>
      <c r="AE36" s="146"/>
      <c r="AF36" s="146"/>
      <c r="AG36" s="146"/>
      <c r="AH36" s="45"/>
      <c r="AI36" s="45"/>
      <c r="AJ36" s="45"/>
      <c r="AK36" s="45"/>
    </row>
    <row r="37" spans="1:37" x14ac:dyDescent="0.25">
      <c r="A37" s="46"/>
      <c r="B37" s="47"/>
      <c r="C37" s="47"/>
      <c r="D37" s="147"/>
      <c r="E37" s="147"/>
      <c r="F37" s="147"/>
      <c r="G37" s="148" t="s">
        <v>51</v>
      </c>
      <c r="H37" s="144"/>
      <c r="I37" s="149">
        <f>J7</f>
        <v>2025</v>
      </c>
      <c r="J37" s="149">
        <f t="shared" ref="J37:O37" si="0">I37-1</f>
        <v>2024</v>
      </c>
      <c r="K37" s="149">
        <f t="shared" si="0"/>
        <v>2023</v>
      </c>
      <c r="L37" s="149">
        <f t="shared" si="0"/>
        <v>2022</v>
      </c>
      <c r="M37" s="149">
        <f t="shared" si="0"/>
        <v>2021</v>
      </c>
      <c r="N37" s="149">
        <f t="shared" si="0"/>
        <v>2020</v>
      </c>
      <c r="O37" s="149">
        <f t="shared" si="0"/>
        <v>2019</v>
      </c>
      <c r="P37" s="149">
        <f t="shared" ref="P37" si="1">O37-1</f>
        <v>2018</v>
      </c>
      <c r="Q37" s="149">
        <f t="shared" ref="Q37" si="2">P37-1</f>
        <v>2017</v>
      </c>
      <c r="R37" s="149">
        <f t="shared" ref="R37:S37" si="3">Q37-1</f>
        <v>2016</v>
      </c>
      <c r="S37" s="149">
        <f t="shared" si="3"/>
        <v>2015</v>
      </c>
      <c r="T37" s="179"/>
      <c r="U37" s="145"/>
      <c r="AA37" s="146"/>
      <c r="AB37" s="146"/>
      <c r="AC37" s="146"/>
      <c r="AD37" s="146"/>
      <c r="AE37" s="146"/>
      <c r="AF37" s="146"/>
      <c r="AG37" s="146"/>
      <c r="AH37" s="45"/>
      <c r="AI37" s="45"/>
      <c r="AJ37" s="45"/>
      <c r="AK37" s="45"/>
    </row>
    <row r="38" spans="1:37" x14ac:dyDescent="0.25">
      <c r="A38" s="46"/>
      <c r="B38" s="47"/>
      <c r="C38" s="47"/>
      <c r="D38" s="150"/>
      <c r="E38" s="150"/>
      <c r="F38" s="150"/>
      <c r="G38" s="151" t="str">
        <f>"Nog ongebruikt begin "&amp;J7</f>
        <v>Nog ongebruikt begin 2025</v>
      </c>
      <c r="H38" s="152"/>
      <c r="I38" s="153">
        <f>M24</f>
        <v>0</v>
      </c>
      <c r="J38" s="190">
        <v>0</v>
      </c>
      <c r="K38" s="191">
        <v>0</v>
      </c>
      <c r="L38" s="191">
        <v>0</v>
      </c>
      <c r="M38" s="191">
        <v>0</v>
      </c>
      <c r="N38" s="191">
        <v>0</v>
      </c>
      <c r="O38" s="191">
        <v>0</v>
      </c>
      <c r="P38" s="191">
        <v>0</v>
      </c>
      <c r="Q38" s="191">
        <v>0</v>
      </c>
      <c r="R38" s="191">
        <v>0</v>
      </c>
      <c r="S38" s="192">
        <v>0</v>
      </c>
      <c r="T38" s="144"/>
      <c r="U38" s="145"/>
      <c r="AA38" s="146"/>
      <c r="AB38" s="146"/>
      <c r="AC38" s="146"/>
      <c r="AD38" s="146"/>
      <c r="AE38" s="146"/>
      <c r="AF38" s="146"/>
      <c r="AG38" s="146"/>
      <c r="AH38" s="45"/>
      <c r="AI38" s="45"/>
      <c r="AJ38" s="45"/>
      <c r="AK38" s="45"/>
    </row>
    <row r="39" spans="1:37" x14ac:dyDescent="0.25">
      <c r="A39" s="46"/>
      <c r="B39" s="47"/>
      <c r="C39" s="47"/>
      <c r="D39" s="150"/>
      <c r="E39" s="150"/>
      <c r="F39" s="150"/>
      <c r="G39" s="151" t="str">
        <f>"Gebruikt in "&amp;J7</f>
        <v>Gebruikt in 2025</v>
      </c>
      <c r="H39" s="152"/>
      <c r="I39" s="154">
        <f>M32</f>
        <v>0</v>
      </c>
      <c r="J39" s="154">
        <f>IF(J38&lt;($M31-SUM(K39:$T39)),J38,($M31-SUM(K39:$T39)))</f>
        <v>0</v>
      </c>
      <c r="K39" s="154">
        <f>IF(K38&lt;($M31-SUM(L39:$T39)),K38,($M31-SUM(L39:$T39)))</f>
        <v>0</v>
      </c>
      <c r="L39" s="154">
        <f>IF(L38&lt;($M31-SUM(M39:$T39)),L38,($M31-SUM(M39:$T39)))</f>
        <v>0</v>
      </c>
      <c r="M39" s="154">
        <f>IF(M38&lt;($M31-SUM(N39:$T39)),M38,($M31-SUM(N39:$T39)))</f>
        <v>0</v>
      </c>
      <c r="N39" s="154">
        <f>IF(N38&lt;($M31-SUM(O39:$T39)),N38,($M31-SUM(O39:$T39)))</f>
        <v>0</v>
      </c>
      <c r="O39" s="154">
        <f>IF(O38&lt;($M31-SUM(P39:$T39)),O38,($M31-SUM(P39:$T39)))</f>
        <v>0</v>
      </c>
      <c r="P39" s="154">
        <f>IF(P38&lt;($M31-SUM(Q39:$T39)),P38,($M31-SUM(Q39:$T39)))</f>
        <v>0</v>
      </c>
      <c r="Q39" s="154">
        <f>IF(Q38&lt;($M31-SUM(R39:$T39)),Q38,($M31-SUM(R39:$T39)))</f>
        <v>0</v>
      </c>
      <c r="R39" s="154">
        <f>IF(R38&lt;($M31-SUM(S39:$T39)),R38,($M31-SUM(S39:$T39)))</f>
        <v>0</v>
      </c>
      <c r="S39" s="154">
        <f>IF(S38&lt;($M31-SUM(T39:$T39)),S38,($M31-SUM(T39:$T39)))</f>
        <v>0</v>
      </c>
      <c r="T39" s="144"/>
      <c r="U39" s="145"/>
      <c r="AH39" s="45"/>
      <c r="AI39" s="45"/>
      <c r="AJ39" s="45"/>
      <c r="AK39" s="45"/>
    </row>
    <row r="40" spans="1:37" x14ac:dyDescent="0.25">
      <c r="A40" s="46"/>
      <c r="B40" s="47"/>
      <c r="C40" s="47"/>
      <c r="D40" s="147"/>
      <c r="E40" s="147"/>
      <c r="F40" s="147"/>
      <c r="G40" s="155" t="s">
        <v>24</v>
      </c>
      <c r="H40" s="152"/>
      <c r="I40" s="156">
        <f>I38-I39</f>
        <v>0</v>
      </c>
      <c r="J40" s="156">
        <f t="shared" ref="J40:N40" si="4">J38-J39</f>
        <v>0</v>
      </c>
      <c r="K40" s="156">
        <f t="shared" si="4"/>
        <v>0</v>
      </c>
      <c r="L40" s="156">
        <f t="shared" si="4"/>
        <v>0</v>
      </c>
      <c r="M40" s="156">
        <f t="shared" si="4"/>
        <v>0</v>
      </c>
      <c r="N40" s="156">
        <f t="shared" si="4"/>
        <v>0</v>
      </c>
      <c r="O40" s="156">
        <f>O38-O39</f>
        <v>0</v>
      </c>
      <c r="P40" s="156">
        <f t="shared" ref="P40:R40" si="5">P38-P39</f>
        <v>0</v>
      </c>
      <c r="Q40" s="156">
        <f t="shared" si="5"/>
        <v>0</v>
      </c>
      <c r="R40" s="156">
        <f t="shared" si="5"/>
        <v>0</v>
      </c>
      <c r="S40" s="153">
        <f>S38-S39</f>
        <v>0</v>
      </c>
      <c r="T40" s="144"/>
      <c r="U40" s="145"/>
      <c r="AA40" s="146"/>
      <c r="AB40" s="146"/>
      <c r="AC40" s="146"/>
      <c r="AD40" s="146"/>
      <c r="AE40" s="146"/>
      <c r="AF40" s="146"/>
      <c r="AG40" s="146"/>
      <c r="AH40" s="45"/>
      <c r="AI40" s="45"/>
      <c r="AJ40" s="45"/>
      <c r="AK40" s="45"/>
    </row>
    <row r="41" spans="1:37" x14ac:dyDescent="0.25">
      <c r="A41" s="46"/>
      <c r="B41" s="47"/>
      <c r="C41" s="47"/>
      <c r="D41" s="144"/>
      <c r="E41" s="144"/>
      <c r="F41" s="144"/>
      <c r="G41" s="153"/>
      <c r="H41" s="152"/>
      <c r="I41" s="157" t="str">
        <f>" =&gt; Bovenstaande roze velden kan je volgend jaar overnemen bij jaarruimte berekening over "&amp;(J7+1)&amp;" in de cellen J38-S38 van de tab '"&amp;(J7+1)&amp;"_KORT'"</f>
        <v xml:space="preserve"> =&gt; Bovenstaande roze velden kan je volgend jaar overnemen bij jaarruimte berekening over 2026 in de cellen J38-S38 van de tab '2026_KORT'</v>
      </c>
      <c r="J41" s="152"/>
      <c r="K41" s="152"/>
      <c r="L41" s="152"/>
      <c r="M41" s="152"/>
      <c r="N41" s="152"/>
      <c r="O41" s="152"/>
      <c r="P41" s="152"/>
      <c r="Q41" s="152"/>
      <c r="R41" s="152"/>
      <c r="S41" s="152"/>
      <c r="T41" s="144"/>
      <c r="U41" s="145"/>
      <c r="AA41" s="146"/>
      <c r="AB41" s="146"/>
      <c r="AC41" s="146"/>
      <c r="AD41" s="146"/>
      <c r="AE41" s="146"/>
      <c r="AF41" s="146"/>
      <c r="AG41" s="146"/>
      <c r="AH41" s="45"/>
      <c r="AI41" s="45"/>
      <c r="AJ41" s="45"/>
      <c r="AK41" s="45"/>
    </row>
    <row r="42" spans="1:37" x14ac:dyDescent="0.25">
      <c r="A42" s="46"/>
      <c r="B42" s="47"/>
      <c r="C42" s="47"/>
      <c r="D42" s="147"/>
      <c r="E42" s="147"/>
      <c r="F42" s="147"/>
      <c r="G42" s="158" t="s">
        <v>23</v>
      </c>
      <c r="H42" s="158"/>
      <c r="I42" s="144"/>
      <c r="J42" s="144"/>
      <c r="K42" s="144"/>
      <c r="L42" s="144"/>
      <c r="M42" s="144"/>
      <c r="N42" s="144"/>
      <c r="O42" s="144"/>
      <c r="P42" s="144"/>
      <c r="Q42" s="144"/>
      <c r="R42" s="144"/>
      <c r="S42" s="144"/>
      <c r="T42" s="144"/>
      <c r="U42" s="145"/>
      <c r="AA42" s="146"/>
      <c r="AB42" s="146"/>
      <c r="AC42" s="146"/>
      <c r="AD42" s="146"/>
      <c r="AE42" s="146"/>
      <c r="AF42" s="146"/>
      <c r="AG42" s="146"/>
      <c r="AH42" s="45"/>
      <c r="AI42" s="45"/>
      <c r="AJ42" s="45"/>
      <c r="AK42" s="45"/>
    </row>
    <row r="43" spans="1:37" x14ac:dyDescent="0.25">
      <c r="A43" s="46"/>
      <c r="B43" s="47"/>
      <c r="C43" s="47"/>
      <c r="D43" s="150"/>
      <c r="E43" s="150"/>
      <c r="F43" s="150"/>
      <c r="G43" s="159" t="str">
        <f>"Stand FOR begin "&amp;(J7-1)</f>
        <v>Stand FOR begin 2024</v>
      </c>
      <c r="H43" s="159"/>
      <c r="I43" s="184">
        <v>0</v>
      </c>
      <c r="J43" s="144"/>
      <c r="K43" s="144"/>
      <c r="L43" s="144"/>
      <c r="M43" s="144"/>
      <c r="N43" s="144"/>
      <c r="O43" s="144"/>
      <c r="P43" s="144"/>
      <c r="Q43" s="144"/>
      <c r="R43" s="144"/>
      <c r="S43" s="144"/>
      <c r="T43" s="144"/>
      <c r="U43" s="48"/>
      <c r="AA43" s="146"/>
      <c r="AB43" s="146"/>
      <c r="AC43" s="146"/>
      <c r="AD43" s="146"/>
      <c r="AE43" s="146"/>
      <c r="AF43" s="146"/>
      <c r="AG43" s="146"/>
      <c r="AH43" s="45"/>
      <c r="AI43" s="45"/>
      <c r="AJ43" s="45"/>
      <c r="AK43" s="45"/>
    </row>
    <row r="44" spans="1:37" hidden="1" x14ac:dyDescent="0.25">
      <c r="A44" s="46"/>
      <c r="B44" s="47"/>
      <c r="C44" s="47"/>
      <c r="D44" s="150"/>
      <c r="E44" s="150"/>
      <c r="F44" s="150"/>
      <c r="G44" s="150"/>
      <c r="H44" s="150"/>
      <c r="I44" s="150"/>
      <c r="J44" s="150"/>
      <c r="K44" s="144"/>
      <c r="L44" s="144"/>
      <c r="M44" s="144"/>
      <c r="N44" s="144"/>
      <c r="O44" s="144"/>
      <c r="P44" s="144"/>
      <c r="Q44" s="144"/>
      <c r="R44" s="144"/>
      <c r="S44" s="144"/>
      <c r="T44" s="144"/>
      <c r="U44" s="48"/>
      <c r="AA44" s="146"/>
      <c r="AB44" s="146"/>
      <c r="AC44" s="146"/>
      <c r="AD44" s="146"/>
      <c r="AE44" s="146"/>
      <c r="AF44" s="146"/>
      <c r="AG44" s="146"/>
      <c r="AH44" s="45"/>
      <c r="AI44" s="45"/>
      <c r="AJ44" s="45"/>
      <c r="AK44" s="45"/>
    </row>
    <row r="45" spans="1:37" x14ac:dyDescent="0.25">
      <c r="A45" s="46"/>
      <c r="B45" s="47"/>
      <c r="C45" s="47"/>
      <c r="D45" s="150"/>
      <c r="E45" s="150"/>
      <c r="F45" s="150"/>
      <c r="G45" s="159" t="str">
        <f>L19</f>
        <v>Afname FOR in 2024</v>
      </c>
      <c r="H45" s="159"/>
      <c r="I45" s="185">
        <f>M19</f>
        <v>0</v>
      </c>
      <c r="J45" s="144"/>
      <c r="K45" s="144"/>
      <c r="L45" s="144"/>
      <c r="M45" s="144"/>
      <c r="N45" s="144"/>
      <c r="O45" s="144"/>
      <c r="P45" s="144"/>
      <c r="Q45" s="144"/>
      <c r="R45" s="144"/>
      <c r="S45" s="144"/>
      <c r="T45" s="144"/>
      <c r="U45" s="48"/>
      <c r="AA45" s="146"/>
      <c r="AB45" s="146"/>
      <c r="AC45" s="146"/>
      <c r="AD45" s="146"/>
      <c r="AE45" s="146"/>
      <c r="AF45" s="146"/>
      <c r="AG45" s="146"/>
      <c r="AH45" s="45"/>
      <c r="AI45" s="45"/>
      <c r="AJ45" s="45"/>
      <c r="AK45" s="45"/>
    </row>
    <row r="46" spans="1:37" x14ac:dyDescent="0.25">
      <c r="A46" s="46"/>
      <c r="B46" s="47"/>
      <c r="C46" s="47"/>
      <c r="D46" s="150"/>
      <c r="E46" s="150"/>
      <c r="F46" s="150"/>
      <c r="G46" s="159" t="str">
        <f>"Bedrag FOR omgezet naar lijfrente in "&amp;(J7-1)</f>
        <v>Bedrag FOR omgezet naar lijfrente in 2024</v>
      </c>
      <c r="H46" s="159"/>
      <c r="I46" s="184">
        <v>0</v>
      </c>
      <c r="J46" s="144"/>
      <c r="K46" s="144"/>
      <c r="L46" s="144"/>
      <c r="M46" s="144"/>
      <c r="N46" s="144"/>
      <c r="O46" s="144"/>
      <c r="P46" s="144"/>
      <c r="Q46" s="144"/>
      <c r="R46" s="144"/>
      <c r="S46" s="144"/>
      <c r="T46" s="144"/>
      <c r="U46" s="48"/>
      <c r="AA46" s="146"/>
      <c r="AB46" s="146"/>
      <c r="AC46" s="146"/>
      <c r="AD46" s="146"/>
      <c r="AE46" s="146"/>
      <c r="AF46" s="146"/>
      <c r="AG46" s="146"/>
      <c r="AH46" s="45"/>
      <c r="AI46" s="45"/>
      <c r="AJ46" s="45"/>
      <c r="AK46" s="45"/>
    </row>
    <row r="47" spans="1:37" x14ac:dyDescent="0.25">
      <c r="A47" s="46"/>
      <c r="B47" s="47"/>
      <c r="C47" s="47"/>
      <c r="D47" s="147"/>
      <c r="E47" s="147"/>
      <c r="F47" s="147"/>
      <c r="G47" s="162" t="str">
        <f>"Stand FOR eind "&amp;(J7-1)</f>
        <v>Stand FOR eind 2024</v>
      </c>
      <c r="H47" s="162"/>
      <c r="I47" s="193">
        <f>SUM(I43:I44)-I45-I46</f>
        <v>0</v>
      </c>
      <c r="J47" s="144"/>
      <c r="K47" s="144"/>
      <c r="L47" s="144"/>
      <c r="M47" s="144"/>
      <c r="N47" s="144"/>
      <c r="O47" s="144"/>
      <c r="P47" s="144"/>
      <c r="Q47" s="144"/>
      <c r="R47" s="144"/>
      <c r="S47" s="144"/>
      <c r="T47" s="144"/>
      <c r="U47" s="48"/>
      <c r="AA47" s="146"/>
      <c r="AB47" s="146"/>
      <c r="AC47" s="146"/>
      <c r="AD47" s="146"/>
      <c r="AE47" s="146"/>
      <c r="AF47" s="146"/>
      <c r="AG47" s="146"/>
      <c r="AH47" s="45"/>
      <c r="AI47" s="45"/>
      <c r="AJ47" s="45"/>
      <c r="AK47" s="45"/>
    </row>
    <row r="48" spans="1:37" x14ac:dyDescent="0.25">
      <c r="A48" s="46"/>
      <c r="B48" s="47"/>
      <c r="C48" s="47"/>
      <c r="D48" s="144"/>
      <c r="E48" s="144"/>
      <c r="F48" s="144"/>
      <c r="G48" s="144"/>
      <c r="H48" s="144"/>
      <c r="I48" s="144"/>
      <c r="J48" s="144"/>
      <c r="K48" s="144"/>
      <c r="L48" s="144"/>
      <c r="M48" s="144"/>
      <c r="N48" s="144"/>
      <c r="O48" s="144"/>
      <c r="P48" s="144"/>
      <c r="Q48" s="144"/>
      <c r="R48" s="144"/>
      <c r="S48" s="144"/>
      <c r="T48" s="144"/>
      <c r="U48" s="48"/>
      <c r="AA48" s="146"/>
      <c r="AB48" s="146"/>
      <c r="AC48" s="146"/>
      <c r="AD48" s="146"/>
      <c r="AE48" s="146"/>
      <c r="AF48" s="146"/>
      <c r="AG48" s="146"/>
      <c r="AH48" s="45"/>
      <c r="AI48" s="45"/>
      <c r="AJ48" s="45"/>
      <c r="AK48" s="45"/>
    </row>
    <row r="49" spans="1:37" x14ac:dyDescent="0.25">
      <c r="A49" s="46"/>
      <c r="B49" s="47"/>
      <c r="C49" s="47"/>
      <c r="D49" s="47"/>
      <c r="E49" s="47"/>
      <c r="F49" s="47"/>
      <c r="G49" s="47"/>
      <c r="H49" s="47"/>
      <c r="I49" s="47"/>
      <c r="J49" s="47"/>
      <c r="K49" s="47"/>
      <c r="L49" s="47"/>
      <c r="M49" s="47"/>
      <c r="N49" s="47"/>
      <c r="O49" s="47"/>
      <c r="P49" s="47"/>
      <c r="Q49" s="47"/>
      <c r="R49" s="47"/>
      <c r="S49" s="47"/>
      <c r="T49" s="47"/>
      <c r="U49" s="48"/>
      <c r="AA49" s="146"/>
      <c r="AB49" s="146"/>
      <c r="AC49" s="146"/>
      <c r="AD49" s="146"/>
      <c r="AE49" s="146"/>
      <c r="AF49" s="146"/>
      <c r="AG49" s="146"/>
      <c r="AH49" s="45"/>
      <c r="AI49" s="45"/>
      <c r="AJ49" s="45"/>
      <c r="AK49" s="45"/>
    </row>
    <row r="50" spans="1:37" x14ac:dyDescent="0.25">
      <c r="A50" s="46"/>
      <c r="B50" s="47"/>
      <c r="C50" s="47"/>
      <c r="D50" s="119"/>
      <c r="E50" s="164" t="s">
        <v>28</v>
      </c>
      <c r="F50" s="119"/>
      <c r="G50" s="165"/>
      <c r="H50" s="119"/>
      <c r="I50" s="144"/>
      <c r="J50" s="144"/>
      <c r="K50" s="144"/>
      <c r="L50" s="144"/>
      <c r="M50" s="144"/>
      <c r="N50" s="144"/>
      <c r="O50" s="144"/>
      <c r="P50" s="144"/>
      <c r="Q50" s="144"/>
      <c r="R50" s="144"/>
      <c r="S50" s="144"/>
      <c r="T50" s="47"/>
      <c r="U50" s="48"/>
      <c r="AA50" s="146"/>
      <c r="AB50" s="146"/>
      <c r="AC50" s="146"/>
      <c r="AD50" s="146"/>
      <c r="AE50" s="146"/>
      <c r="AF50" s="146"/>
      <c r="AG50" s="146"/>
      <c r="AH50" s="45"/>
      <c r="AI50" s="45"/>
      <c r="AJ50" s="45"/>
      <c r="AK50" s="45"/>
    </row>
    <row r="51" spans="1:37" x14ac:dyDescent="0.25">
      <c r="A51" s="46"/>
      <c r="B51" s="47"/>
      <c r="C51" s="47"/>
      <c r="D51" s="166"/>
      <c r="E51" s="167" t="s">
        <v>47</v>
      </c>
      <c r="F51" s="168"/>
      <c r="G51" s="168"/>
      <c r="H51" s="168"/>
      <c r="I51" s="168"/>
      <c r="J51" s="168"/>
      <c r="K51" s="168"/>
      <c r="L51" s="168"/>
      <c r="M51" s="168"/>
      <c r="N51" s="168"/>
      <c r="O51" s="168"/>
      <c r="P51" s="168"/>
      <c r="Q51" s="168"/>
      <c r="R51" s="168"/>
      <c r="S51" s="168"/>
      <c r="T51" s="47"/>
      <c r="U51" s="48"/>
      <c r="AA51" s="146"/>
      <c r="AB51" s="146"/>
      <c r="AC51" s="146"/>
      <c r="AD51" s="146"/>
      <c r="AE51" s="146"/>
      <c r="AF51" s="146"/>
      <c r="AG51" s="146"/>
      <c r="AH51" s="45"/>
      <c r="AI51" s="45"/>
      <c r="AJ51" s="45"/>
      <c r="AK51" s="45"/>
    </row>
    <row r="52" spans="1:37" ht="18.75" customHeight="1" x14ac:dyDescent="0.25">
      <c r="A52" s="46"/>
      <c r="B52" s="47"/>
      <c r="C52" s="47"/>
      <c r="D52" s="166"/>
      <c r="E52" s="167" t="s">
        <v>48</v>
      </c>
      <c r="F52" s="168"/>
      <c r="G52" s="168"/>
      <c r="H52" s="168"/>
      <c r="I52" s="168"/>
      <c r="J52" s="168"/>
      <c r="K52" s="168"/>
      <c r="L52" s="168"/>
      <c r="M52" s="168"/>
      <c r="N52" s="168"/>
      <c r="O52" s="168"/>
      <c r="P52" s="168"/>
      <c r="Q52" s="168"/>
      <c r="R52" s="168"/>
      <c r="S52" s="168"/>
      <c r="T52" s="47"/>
      <c r="U52" s="48"/>
      <c r="AA52" s="146"/>
      <c r="AB52" s="146"/>
      <c r="AC52" s="146"/>
      <c r="AD52" s="146"/>
      <c r="AE52" s="146"/>
      <c r="AF52" s="146"/>
      <c r="AG52" s="146"/>
      <c r="AH52" s="45"/>
      <c r="AI52" s="45"/>
      <c r="AJ52" s="45"/>
      <c r="AK52" s="45"/>
    </row>
    <row r="53" spans="1:37" x14ac:dyDescent="0.25">
      <c r="A53" s="46"/>
      <c r="B53" s="47"/>
      <c r="C53" s="47"/>
      <c r="D53" s="166"/>
      <c r="E53" s="167" t="s">
        <v>49</v>
      </c>
      <c r="F53" s="168"/>
      <c r="G53" s="168"/>
      <c r="H53" s="168"/>
      <c r="I53" s="168"/>
      <c r="J53" s="168"/>
      <c r="K53" s="168"/>
      <c r="L53" s="168"/>
      <c r="M53" s="168"/>
      <c r="N53" s="168"/>
      <c r="O53" s="168"/>
      <c r="P53" s="168"/>
      <c r="Q53" s="168"/>
      <c r="R53" s="168"/>
      <c r="S53" s="168"/>
      <c r="T53" s="47"/>
      <c r="U53" s="48"/>
      <c r="AA53" s="146"/>
      <c r="AB53" s="146"/>
      <c r="AC53" s="146"/>
      <c r="AD53" s="146"/>
      <c r="AE53" s="146"/>
      <c r="AF53" s="146"/>
      <c r="AG53" s="146"/>
      <c r="AH53" s="45"/>
      <c r="AI53" s="45"/>
      <c r="AJ53" s="45"/>
      <c r="AK53" s="45"/>
    </row>
    <row r="54" spans="1:37" x14ac:dyDescent="0.25">
      <c r="A54" s="46"/>
      <c r="B54" s="47"/>
      <c r="C54" s="47"/>
      <c r="D54" s="166"/>
      <c r="E54" s="167" t="s">
        <v>50</v>
      </c>
      <c r="F54" s="167"/>
      <c r="G54" s="167"/>
      <c r="H54" s="167"/>
      <c r="I54" s="167"/>
      <c r="J54" s="167"/>
      <c r="K54" s="167"/>
      <c r="L54" s="167"/>
      <c r="M54" s="167"/>
      <c r="N54" s="167"/>
      <c r="O54" s="167"/>
      <c r="P54" s="167"/>
      <c r="Q54" s="167"/>
      <c r="R54" s="167"/>
      <c r="S54" s="167"/>
      <c r="T54" s="47"/>
      <c r="U54" s="48"/>
      <c r="AA54" s="146"/>
      <c r="AB54" s="146"/>
      <c r="AC54" s="146"/>
      <c r="AD54" s="146"/>
      <c r="AE54" s="146"/>
      <c r="AF54" s="146"/>
      <c r="AG54" s="146"/>
      <c r="AH54" s="45"/>
      <c r="AI54" s="45"/>
      <c r="AJ54" s="45"/>
      <c r="AK54" s="45"/>
    </row>
    <row r="55" spans="1:37" x14ac:dyDescent="0.25">
      <c r="A55" s="46"/>
      <c r="B55" s="47"/>
      <c r="C55" s="47"/>
      <c r="D55" s="166"/>
      <c r="E55" s="167"/>
      <c r="F55" s="167"/>
      <c r="G55" s="167"/>
      <c r="H55" s="167"/>
      <c r="I55" s="167"/>
      <c r="J55" s="167"/>
      <c r="K55" s="167"/>
      <c r="L55" s="167"/>
      <c r="M55" s="167"/>
      <c r="N55" s="167"/>
      <c r="O55" s="167"/>
      <c r="P55" s="167"/>
      <c r="Q55" s="167"/>
      <c r="R55" s="167"/>
      <c r="S55" s="167"/>
      <c r="T55" s="47"/>
      <c r="U55" s="48"/>
      <c r="AA55" s="146"/>
    </row>
    <row r="56" spans="1:37" ht="18.75" thickBot="1" x14ac:dyDescent="0.3">
      <c r="A56" s="169"/>
      <c r="B56" s="170"/>
      <c r="C56" s="170"/>
      <c r="D56" s="171"/>
      <c r="E56" s="172"/>
      <c r="F56" s="172"/>
      <c r="G56" s="172"/>
      <c r="H56" s="172"/>
      <c r="I56" s="172"/>
      <c r="J56" s="172"/>
      <c r="K56" s="172"/>
      <c r="L56" s="172"/>
      <c r="M56" s="172"/>
      <c r="N56" s="172"/>
      <c r="O56" s="172"/>
      <c r="P56" s="172"/>
      <c r="Q56" s="172"/>
      <c r="R56" s="172"/>
      <c r="S56" s="172"/>
      <c r="T56" s="170"/>
      <c r="U56" s="173"/>
      <c r="AA56" s="146"/>
    </row>
    <row r="59" spans="1:37" x14ac:dyDescent="0.25">
      <c r="A59" s="45"/>
      <c r="B59" s="45"/>
      <c r="C59" s="45"/>
      <c r="D59" s="174"/>
      <c r="E59" s="45"/>
      <c r="F59" s="45"/>
      <c r="G59" s="45"/>
      <c r="H59" s="45"/>
      <c r="I59" s="45"/>
      <c r="J59" s="45"/>
      <c r="K59" s="45"/>
      <c r="L59" s="45"/>
      <c r="M59" s="45"/>
      <c r="N59" s="45"/>
      <c r="O59" s="45"/>
      <c r="P59" s="45"/>
      <c r="Q59" s="45"/>
      <c r="R59" s="45"/>
      <c r="S59" s="45"/>
      <c r="T59" s="45"/>
      <c r="U59" s="45"/>
    </row>
    <row r="60" spans="1:37" x14ac:dyDescent="0.25">
      <c r="A60" s="45"/>
      <c r="B60" s="45"/>
      <c r="C60" s="45"/>
      <c r="D60" s="45"/>
      <c r="E60" s="45"/>
      <c r="F60" s="45"/>
      <c r="G60" s="45"/>
      <c r="H60" s="45"/>
      <c r="I60" s="45"/>
      <c r="J60" s="45"/>
      <c r="K60" s="45"/>
      <c r="L60" s="45"/>
      <c r="M60" s="45"/>
      <c r="N60" s="45"/>
      <c r="O60" s="45"/>
      <c r="P60" s="45"/>
      <c r="Q60" s="45"/>
      <c r="R60" s="45"/>
      <c r="S60" s="45"/>
      <c r="T60" s="45"/>
      <c r="U60" s="45"/>
    </row>
    <row r="61" spans="1:37" x14ac:dyDescent="0.25">
      <c r="A61" s="45"/>
      <c r="B61" s="45"/>
      <c r="C61" s="45"/>
      <c r="D61" s="45"/>
      <c r="E61" s="45"/>
      <c r="F61" s="45"/>
      <c r="G61" s="45"/>
      <c r="H61" s="45"/>
      <c r="I61" s="45"/>
      <c r="J61" s="45"/>
      <c r="K61" s="45"/>
      <c r="L61" s="45"/>
      <c r="M61" s="45"/>
      <c r="N61" s="45"/>
      <c r="O61" s="45"/>
      <c r="P61" s="45"/>
      <c r="Q61" s="45"/>
      <c r="R61" s="45"/>
      <c r="S61" s="45"/>
      <c r="T61" s="45"/>
      <c r="U61" s="45"/>
    </row>
    <row r="62" spans="1:37" x14ac:dyDescent="0.25">
      <c r="A62" s="45"/>
      <c r="B62" s="45"/>
      <c r="C62" s="45"/>
      <c r="D62" s="45"/>
      <c r="E62" s="45"/>
      <c r="F62" s="45"/>
      <c r="G62" s="45"/>
      <c r="H62" s="45"/>
      <c r="I62" s="45"/>
      <c r="J62" s="45"/>
      <c r="K62" s="45"/>
      <c r="L62" s="45"/>
      <c r="M62" s="45"/>
      <c r="N62" s="45"/>
      <c r="O62" s="45"/>
      <c r="P62" s="45"/>
      <c r="Q62" s="45"/>
      <c r="R62" s="45"/>
      <c r="S62" s="45"/>
      <c r="T62" s="45"/>
      <c r="U62" s="45"/>
    </row>
    <row r="63" spans="1:37" x14ac:dyDescent="0.25">
      <c r="A63" s="45"/>
      <c r="B63" s="45"/>
      <c r="C63" s="45"/>
      <c r="D63" s="45"/>
      <c r="E63" s="45"/>
      <c r="F63" s="45"/>
      <c r="G63" s="45"/>
      <c r="H63" s="45"/>
      <c r="I63" s="45"/>
      <c r="J63" s="45"/>
      <c r="K63" s="45"/>
      <c r="L63" s="45"/>
      <c r="M63" s="45"/>
      <c r="N63" s="45"/>
      <c r="O63" s="45"/>
      <c r="P63" s="45"/>
      <c r="Q63" s="45"/>
      <c r="R63" s="45"/>
      <c r="S63" s="45"/>
      <c r="T63" s="45"/>
      <c r="U63" s="45"/>
    </row>
    <row r="64" spans="1:37" ht="18.75" customHeight="1" x14ac:dyDescent="0.25">
      <c r="A64" s="45"/>
      <c r="B64" s="45"/>
      <c r="C64" s="45"/>
      <c r="D64" s="45"/>
      <c r="E64" s="45"/>
      <c r="F64" s="45"/>
      <c r="G64" s="45"/>
      <c r="H64" s="45"/>
      <c r="I64" s="45"/>
      <c r="J64" s="45"/>
      <c r="K64" s="45"/>
      <c r="L64" s="45"/>
      <c r="M64" s="45"/>
      <c r="N64" s="45"/>
      <c r="O64" s="45"/>
      <c r="P64" s="45"/>
      <c r="Q64" s="45"/>
      <c r="R64" s="45"/>
      <c r="S64" s="45"/>
      <c r="T64" s="45"/>
      <c r="U64" s="45"/>
    </row>
    <row r="65" spans="1:26" x14ac:dyDescent="0.25">
      <c r="A65" s="45"/>
      <c r="B65" s="45"/>
      <c r="C65" s="45"/>
      <c r="D65" s="45"/>
      <c r="E65" s="45"/>
      <c r="F65" s="45"/>
      <c r="G65" s="45"/>
      <c r="H65" s="45"/>
      <c r="I65" s="45"/>
      <c r="J65" s="45"/>
      <c r="K65" s="45"/>
      <c r="L65" s="45"/>
      <c r="M65" s="45"/>
      <c r="N65" s="45"/>
      <c r="O65" s="45"/>
      <c r="P65" s="45"/>
      <c r="Q65" s="45"/>
      <c r="R65" s="45"/>
      <c r="S65" s="45"/>
      <c r="T65" s="45"/>
      <c r="U65" s="45"/>
    </row>
    <row r="66" spans="1:26" ht="18.75" customHeight="1" x14ac:dyDescent="0.25">
      <c r="A66" s="45"/>
      <c r="B66" s="45"/>
      <c r="C66" s="45"/>
      <c r="D66" s="45"/>
      <c r="E66" s="45"/>
      <c r="F66" s="45"/>
      <c r="G66" s="45"/>
      <c r="H66" s="45"/>
      <c r="I66" s="45"/>
      <c r="J66" s="45"/>
      <c r="K66" s="45"/>
      <c r="L66" s="45"/>
      <c r="M66" s="45"/>
      <c r="N66" s="45"/>
      <c r="O66" s="45"/>
      <c r="P66" s="45"/>
      <c r="Q66" s="45"/>
      <c r="R66" s="45"/>
      <c r="S66" s="45"/>
      <c r="T66" s="45"/>
      <c r="U66" s="45"/>
    </row>
    <row r="67" spans="1:26" x14ac:dyDescent="0.25">
      <c r="A67" s="45"/>
      <c r="B67" s="45"/>
      <c r="C67" s="45"/>
      <c r="D67" s="45"/>
      <c r="E67" s="45"/>
      <c r="F67" s="45"/>
      <c r="G67" s="45"/>
      <c r="H67" s="45"/>
      <c r="I67" s="45"/>
      <c r="J67" s="45"/>
      <c r="K67" s="45"/>
      <c r="L67" s="45"/>
      <c r="M67" s="45"/>
      <c r="N67" s="45"/>
      <c r="O67" s="45"/>
      <c r="P67" s="45"/>
      <c r="Q67" s="45"/>
      <c r="R67" s="45"/>
      <c r="S67" s="45"/>
      <c r="T67" s="45"/>
      <c r="U67" s="45"/>
    </row>
    <row r="68" spans="1:26" x14ac:dyDescent="0.25">
      <c r="A68" s="45"/>
      <c r="B68" s="45"/>
      <c r="C68" s="45"/>
      <c r="D68" s="45"/>
      <c r="E68" s="45"/>
      <c r="F68" s="45"/>
      <c r="G68" s="45"/>
      <c r="H68" s="45"/>
      <c r="I68" s="45"/>
      <c r="J68" s="45"/>
      <c r="K68" s="45"/>
      <c r="L68" s="45"/>
      <c r="M68" s="45"/>
      <c r="N68" s="45"/>
      <c r="O68" s="45"/>
      <c r="P68" s="45"/>
      <c r="Q68" s="45"/>
      <c r="R68" s="45"/>
      <c r="S68" s="45"/>
      <c r="T68" s="45"/>
      <c r="U68" s="45"/>
    </row>
    <row r="69" spans="1:26" x14ac:dyDescent="0.25">
      <c r="A69" s="45"/>
      <c r="B69" s="45"/>
      <c r="C69" s="45"/>
      <c r="D69" s="45"/>
      <c r="E69" s="45"/>
      <c r="F69" s="45"/>
      <c r="G69" s="45"/>
      <c r="H69" s="45"/>
      <c r="I69" s="45"/>
      <c r="J69" s="45"/>
      <c r="K69" s="45"/>
      <c r="L69" s="45"/>
      <c r="M69" s="45"/>
      <c r="N69" s="45"/>
      <c r="O69" s="45"/>
      <c r="P69" s="45"/>
      <c r="Q69" s="45"/>
      <c r="R69" s="45"/>
      <c r="S69" s="45"/>
      <c r="T69" s="45"/>
      <c r="U69" s="45"/>
    </row>
    <row r="70" spans="1:26" x14ac:dyDescent="0.25">
      <c r="A70" s="45"/>
      <c r="B70" s="45"/>
      <c r="C70" s="45"/>
      <c r="D70" s="45"/>
      <c r="E70" s="45"/>
      <c r="F70" s="45"/>
      <c r="G70" s="45"/>
      <c r="H70" s="45"/>
      <c r="I70" s="45"/>
      <c r="J70" s="45"/>
      <c r="K70" s="45"/>
      <c r="L70" s="45"/>
      <c r="M70" s="45"/>
      <c r="N70" s="45"/>
      <c r="O70" s="45"/>
      <c r="P70" s="45"/>
      <c r="Q70" s="45"/>
      <c r="R70" s="45"/>
      <c r="S70" s="45"/>
      <c r="T70" s="45"/>
      <c r="U70" s="45"/>
    </row>
    <row r="71" spans="1:26" x14ac:dyDescent="0.25">
      <c r="A71" s="45"/>
      <c r="B71" s="45"/>
      <c r="C71" s="45"/>
      <c r="D71" s="45"/>
      <c r="E71" s="45"/>
      <c r="F71" s="45"/>
      <c r="G71" s="45"/>
      <c r="H71" s="45"/>
      <c r="I71" s="45"/>
      <c r="J71" s="45"/>
      <c r="K71" s="45"/>
      <c r="L71" s="45"/>
      <c r="M71" s="45"/>
      <c r="N71" s="45"/>
      <c r="O71" s="45"/>
      <c r="P71" s="45"/>
      <c r="Q71" s="45"/>
      <c r="R71" s="45"/>
      <c r="S71" s="45"/>
      <c r="T71" s="45"/>
      <c r="U71" s="45"/>
    </row>
    <row r="72" spans="1:26"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x14ac:dyDescent="0.25">
      <c r="V74" s="45"/>
      <c r="W74" s="45"/>
      <c r="X74" s="45"/>
      <c r="Y74" s="45"/>
      <c r="Z74" s="45"/>
    </row>
    <row r="75" spans="1:26" x14ac:dyDescent="0.25">
      <c r="V75" s="45"/>
      <c r="W75" s="45"/>
      <c r="X75" s="45"/>
      <c r="Y75" s="45"/>
      <c r="Z75" s="45"/>
    </row>
    <row r="76" spans="1:26" x14ac:dyDescent="0.25">
      <c r="V76" s="45"/>
      <c r="W76" s="45"/>
      <c r="X76" s="45"/>
      <c r="Y76" s="45"/>
      <c r="Z76" s="45"/>
    </row>
    <row r="77" spans="1:26" x14ac:dyDescent="0.25">
      <c r="V77" s="45"/>
      <c r="W77" s="45"/>
      <c r="X77" s="45"/>
      <c r="Y77" s="45"/>
      <c r="Z77" s="45"/>
    </row>
    <row r="78" spans="1:26" x14ac:dyDescent="0.25">
      <c r="V78" s="45"/>
      <c r="W78" s="45"/>
      <c r="X78" s="45"/>
      <c r="Y78" s="45"/>
      <c r="Z78" s="45"/>
    </row>
    <row r="79" spans="1:26" x14ac:dyDescent="0.25">
      <c r="V79" s="45"/>
      <c r="W79" s="45"/>
      <c r="X79" s="45"/>
      <c r="Y79" s="45"/>
      <c r="Z79" s="45"/>
    </row>
    <row r="80" spans="1:26" x14ac:dyDescent="0.25">
      <c r="V80" s="45"/>
      <c r="W80" s="45"/>
      <c r="X80" s="45"/>
      <c r="Y80" s="45"/>
      <c r="Z80" s="45"/>
    </row>
    <row r="81" spans="22:26" x14ac:dyDescent="0.25">
      <c r="V81" s="45"/>
      <c r="W81" s="45"/>
      <c r="X81" s="45"/>
      <c r="Y81" s="45"/>
      <c r="Z81" s="45"/>
    </row>
    <row r="82" spans="22:26" x14ac:dyDescent="0.25">
      <c r="V82" s="45"/>
      <c r="W82" s="45"/>
      <c r="X82" s="45"/>
      <c r="Y82" s="45"/>
      <c r="Z82" s="45"/>
    </row>
    <row r="83" spans="22:26" x14ac:dyDescent="0.25">
      <c r="V83" s="45"/>
      <c r="W83" s="45"/>
      <c r="X83" s="45"/>
      <c r="Y83" s="45"/>
      <c r="Z83" s="45"/>
    </row>
    <row r="84" spans="22:26" x14ac:dyDescent="0.25">
      <c r="V84" s="45"/>
      <c r="W84" s="45"/>
      <c r="X84" s="45"/>
      <c r="Y84" s="45"/>
      <c r="Z84" s="45"/>
    </row>
    <row r="85" spans="22:26" x14ac:dyDescent="0.25">
      <c r="V85" s="45"/>
      <c r="W85" s="45"/>
      <c r="X85" s="45"/>
      <c r="Y85" s="45"/>
      <c r="Z85" s="45"/>
    </row>
    <row r="86" spans="22:26" x14ac:dyDescent="0.25">
      <c r="V86" s="45"/>
      <c r="W86" s="45"/>
      <c r="X86" s="45"/>
      <c r="Y86" s="45"/>
      <c r="Z86" s="45"/>
    </row>
  </sheetData>
  <sheetProtection algorithmName="SHA-512" hashValue="CzreqC06Z9LsthNeAMtmlDFpb8wuoNGXvcyFWcb6pGX1507pd3Oj6L8OqHK7EmdBGpH4DRtJXMwGwj6F94n/Aw==" saltValue="rIYc4BV3SyXZcBY7kHUUSw==" spinCount="100000" sheet="1" objects="1" scenarios="1"/>
  <mergeCells count="7">
    <mergeCell ref="AF3:AF5"/>
    <mergeCell ref="AD3:AD5"/>
    <mergeCell ref="AE3:AE5"/>
    <mergeCell ref="S24:T24"/>
    <mergeCell ref="AA3:AA5"/>
    <mergeCell ref="AB3:AB5"/>
    <mergeCell ref="AC3:AC5"/>
  </mergeCells>
  <dataValidations count="6">
    <dataValidation type="whole" operator="greaterThanOrEqual" allowBlank="1" showInputMessage="1" showErrorMessage="1" sqref="J18 J38:S38 I46 I43 D14 D20" xr:uid="{00000000-0002-0000-0A00-000001000000}">
      <formula1>0</formula1>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E06BE6DD-CC35-4003-AE86-08C4351782D6}">
      <formula1>0</formula1>
      <formula2>#REF!</formula2>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4BAE9CBB-8A40-4C4F-81A9-23E43BAC6F8E}">
      <formula1>0</formula1>
      <formula2>#REF!</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0AB42203-30AF-4F57-AD99-5D4CE543A408}">
      <formula1>0</formula1>
      <formula2>O20</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F1530947-D373-4DB5-AF37-8ED9345AA583}">
      <formula1>0</formula1>
      <formula2>I43</formula2>
    </dataValidation>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4BE0B220-9CBF-4259-990D-493C31BC0893}">
      <formula1>0</formula1>
      <formula2>M28</formula2>
    </dataValidation>
  </dataValidations>
  <hyperlinks>
    <hyperlink ref="E50" r:id="rId1" xr:uid="{89ACAEEB-E454-46ED-9A31-7CC8D305475E}"/>
  </hyperlinks>
  <pageMargins left="0.79000000000000015" right="0.79000000000000015" top="0.98" bottom="0.98" header="0.59" footer="0.59"/>
  <pageSetup paperSize="9" scale="30" orientation="landscape" horizontalDpi="4294967292" verticalDpi="4294967292" r:id="rId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3"/>
  <legacyDrawing r:id="rId4"/>
  <legacyDrawingHF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D43"/>
  <sheetViews>
    <sheetView showGridLines="0" workbookViewId="0">
      <pane xSplit="2" ySplit="5" topLeftCell="C14" activePane="bottomRight" state="frozen"/>
      <selection activeCell="AA1" sqref="AA1:AQ19"/>
      <selection pane="topRight" activeCell="AA1" sqref="AA1:AQ19"/>
      <selection pane="bottomLeft" activeCell="AA1" sqref="AA1:AQ19"/>
      <selection pane="bottomRight" activeCell="L36" sqref="L36"/>
    </sheetView>
  </sheetViews>
  <sheetFormatPr defaultColWidth="10.625" defaultRowHeight="15.75" x14ac:dyDescent="0.25"/>
  <cols>
    <col min="1" max="1" width="10.625" style="1"/>
    <col min="2" max="9" width="10.125" style="1" customWidth="1"/>
    <col min="10" max="13" width="10.625" style="1"/>
    <col min="14" max="14" width="12" style="1" bestFit="1" customWidth="1"/>
    <col min="15" max="15" width="3.125" style="1" customWidth="1"/>
    <col min="16" max="16" width="12.625" style="1" bestFit="1" customWidth="1"/>
    <col min="17" max="17" width="8.375" style="1" customWidth="1"/>
    <col min="18" max="28" width="11.5" style="1" customWidth="1"/>
    <col min="29" max="29" width="3.5" style="1" customWidth="1"/>
    <col min="30" max="16384" width="10.625" style="1"/>
  </cols>
  <sheetData>
    <row r="2" spans="2:30" x14ac:dyDescent="0.25">
      <c r="B2" s="19">
        <v>1</v>
      </c>
      <c r="C2" s="19">
        <v>2</v>
      </c>
      <c r="D2" s="19">
        <v>3</v>
      </c>
      <c r="E2" s="19">
        <v>4</v>
      </c>
      <c r="F2" s="19">
        <v>5</v>
      </c>
      <c r="G2" s="19">
        <v>6</v>
      </c>
      <c r="H2" s="19">
        <v>7</v>
      </c>
      <c r="I2" s="19">
        <v>8</v>
      </c>
      <c r="J2" s="19">
        <v>9</v>
      </c>
      <c r="K2" s="19">
        <v>10</v>
      </c>
      <c r="L2" s="19">
        <v>11</v>
      </c>
      <c r="M2" s="19">
        <v>12</v>
      </c>
      <c r="N2" s="19">
        <v>13</v>
      </c>
      <c r="O2" s="19">
        <v>14</v>
      </c>
      <c r="P2" s="19">
        <v>15</v>
      </c>
      <c r="Q2" s="19">
        <v>16</v>
      </c>
      <c r="R2" s="215">
        <v>17</v>
      </c>
      <c r="S2" s="215">
        <v>18</v>
      </c>
      <c r="T2" s="215">
        <v>19</v>
      </c>
      <c r="U2" s="215">
        <v>20</v>
      </c>
      <c r="V2" s="215">
        <v>21</v>
      </c>
      <c r="W2" s="215">
        <v>22</v>
      </c>
      <c r="X2" s="215">
        <v>23</v>
      </c>
      <c r="Y2" s="215">
        <v>24</v>
      </c>
      <c r="Z2" s="215">
        <v>25</v>
      </c>
      <c r="AA2" s="215">
        <v>26</v>
      </c>
      <c r="AB2" s="215">
        <v>27</v>
      </c>
      <c r="AC2" s="19"/>
      <c r="AD2" s="19"/>
    </row>
    <row r="3" spans="2:30" x14ac:dyDescent="0.25">
      <c r="R3" s="216" t="s">
        <v>29</v>
      </c>
      <c r="S3" s="217"/>
      <c r="T3" s="217"/>
      <c r="U3" s="217"/>
      <c r="V3" s="217"/>
      <c r="W3" s="217"/>
      <c r="X3" s="217"/>
      <c r="Y3" s="217"/>
      <c r="Z3" s="217"/>
      <c r="AA3" s="217"/>
      <c r="AB3" s="217"/>
    </row>
    <row r="4" spans="2:30" ht="31.5" x14ac:dyDescent="0.25">
      <c r="B4" s="4" t="s">
        <v>7</v>
      </c>
      <c r="C4" s="4" t="s">
        <v>1</v>
      </c>
      <c r="D4" s="4" t="s">
        <v>0</v>
      </c>
      <c r="E4" s="4" t="s">
        <v>15</v>
      </c>
      <c r="F4" s="4" t="s">
        <v>8</v>
      </c>
      <c r="G4" s="4" t="s">
        <v>2</v>
      </c>
      <c r="H4" s="4" t="s">
        <v>35</v>
      </c>
      <c r="I4" s="4" t="s">
        <v>34</v>
      </c>
      <c r="J4" s="248" t="s">
        <v>53</v>
      </c>
      <c r="K4" s="248"/>
      <c r="L4" s="4" t="s">
        <v>63</v>
      </c>
      <c r="M4" s="4" t="s">
        <v>20</v>
      </c>
      <c r="N4" s="4" t="s">
        <v>21</v>
      </c>
      <c r="P4" s="1" t="s">
        <v>27</v>
      </c>
      <c r="Q4" s="1" t="s">
        <v>59</v>
      </c>
      <c r="R4" s="217" t="s">
        <v>30</v>
      </c>
      <c r="S4" s="217"/>
      <c r="T4" s="217"/>
      <c r="U4" s="217"/>
      <c r="V4" s="217"/>
      <c r="W4" s="217"/>
      <c r="X4" s="217"/>
      <c r="Y4" s="217"/>
      <c r="Z4" s="217"/>
      <c r="AA4" s="217"/>
      <c r="AB4" s="217"/>
    </row>
    <row r="5" spans="2:30" x14ac:dyDescent="0.25">
      <c r="B5" s="5"/>
      <c r="C5" s="5"/>
      <c r="D5" s="5"/>
      <c r="E5" s="5"/>
      <c r="F5" s="5" t="s">
        <v>3</v>
      </c>
      <c r="G5" s="5" t="s">
        <v>4</v>
      </c>
      <c r="H5" s="5" t="s">
        <v>4</v>
      </c>
      <c r="I5" s="5" t="s">
        <v>4</v>
      </c>
      <c r="J5" s="7" t="s">
        <v>16</v>
      </c>
      <c r="K5" s="7" t="s">
        <v>17</v>
      </c>
      <c r="L5" s="5" t="s">
        <v>3</v>
      </c>
      <c r="Q5" s="1" t="s">
        <v>60</v>
      </c>
      <c r="R5" s="216">
        <v>20</v>
      </c>
      <c r="S5" s="216">
        <f>R5+5</f>
        <v>25</v>
      </c>
      <c r="T5" s="216">
        <f t="shared" ref="T5:AB5" si="0">S5+5</f>
        <v>30</v>
      </c>
      <c r="U5" s="216">
        <f t="shared" si="0"/>
        <v>35</v>
      </c>
      <c r="V5" s="216">
        <f t="shared" si="0"/>
        <v>40</v>
      </c>
      <c r="W5" s="216">
        <f t="shared" si="0"/>
        <v>45</v>
      </c>
      <c r="X5" s="216">
        <f t="shared" si="0"/>
        <v>50</v>
      </c>
      <c r="Y5" s="216">
        <f t="shared" si="0"/>
        <v>55</v>
      </c>
      <c r="Z5" s="216">
        <f t="shared" si="0"/>
        <v>60</v>
      </c>
      <c r="AA5" s="216">
        <f t="shared" si="0"/>
        <v>65</v>
      </c>
      <c r="AB5" s="216">
        <f t="shared" si="0"/>
        <v>70</v>
      </c>
    </row>
    <row r="6" spans="2:30" x14ac:dyDescent="0.25">
      <c r="B6" s="1">
        <f t="shared" ref="B6:B18" si="1">B7-1</f>
        <v>2001</v>
      </c>
      <c r="C6" s="6">
        <v>9896</v>
      </c>
      <c r="D6" s="3">
        <v>0.17</v>
      </c>
      <c r="E6" s="21">
        <v>7.5</v>
      </c>
      <c r="F6" s="6"/>
      <c r="G6" s="6"/>
      <c r="H6" s="6"/>
      <c r="I6" s="6"/>
      <c r="J6" s="1">
        <v>65</v>
      </c>
      <c r="K6" s="1">
        <v>0</v>
      </c>
      <c r="L6" s="233">
        <f>EDATE(DATE(B6,12,31),-(J6*12+K6))</f>
        <v>13515</v>
      </c>
      <c r="M6" s="8">
        <v>0.12</v>
      </c>
      <c r="N6" s="9"/>
      <c r="P6" s="10"/>
      <c r="R6" s="217"/>
      <c r="S6" s="217"/>
      <c r="T6" s="217"/>
      <c r="U6" s="217"/>
      <c r="V6" s="217"/>
      <c r="W6" s="217"/>
      <c r="X6" s="217"/>
      <c r="Y6" s="217"/>
      <c r="Z6" s="217"/>
      <c r="AA6" s="217"/>
      <c r="AB6" s="217"/>
    </row>
    <row r="7" spans="2:30" x14ac:dyDescent="0.25">
      <c r="B7" s="1">
        <f t="shared" si="1"/>
        <v>2002</v>
      </c>
      <c r="C7" s="38">
        <v>10203</v>
      </c>
      <c r="D7" s="35">
        <v>0.17</v>
      </c>
      <c r="E7" s="32">
        <v>7.5</v>
      </c>
      <c r="F7" s="6"/>
      <c r="G7" s="6"/>
      <c r="H7" s="6"/>
      <c r="I7" s="6"/>
      <c r="J7" s="30">
        <f>J6</f>
        <v>65</v>
      </c>
      <c r="K7" s="30">
        <v>0</v>
      </c>
      <c r="L7" s="233">
        <f t="shared" ref="L7:L38" si="2">EDATE(DATE(B7,12,31),-(J7*12+K7))</f>
        <v>13880</v>
      </c>
      <c r="M7" s="8">
        <v>0.12</v>
      </c>
      <c r="N7" s="9"/>
      <c r="P7" s="10"/>
      <c r="R7" s="217"/>
      <c r="S7" s="217"/>
      <c r="T7" s="217"/>
      <c r="U7" s="217"/>
      <c r="V7" s="217"/>
      <c r="W7" s="217"/>
      <c r="X7" s="217"/>
      <c r="Y7" s="217"/>
      <c r="Z7" s="217"/>
      <c r="AA7" s="217"/>
      <c r="AB7" s="217"/>
    </row>
    <row r="8" spans="2:30" x14ac:dyDescent="0.25">
      <c r="B8" s="1">
        <f t="shared" si="1"/>
        <v>2003</v>
      </c>
      <c r="C8" s="38">
        <v>10571</v>
      </c>
      <c r="D8" s="35">
        <v>0.17</v>
      </c>
      <c r="E8" s="32">
        <v>7.5</v>
      </c>
      <c r="F8" s="6"/>
      <c r="G8" s="6"/>
      <c r="H8" s="6"/>
      <c r="I8" s="6"/>
      <c r="J8" s="30">
        <f t="shared" ref="J8:J22" si="3">J7</f>
        <v>65</v>
      </c>
      <c r="K8" s="30">
        <v>0</v>
      </c>
      <c r="L8" s="233">
        <f t="shared" si="2"/>
        <v>14245</v>
      </c>
      <c r="M8" s="8">
        <v>0.12</v>
      </c>
      <c r="N8" s="9"/>
      <c r="P8" s="10"/>
      <c r="R8" s="217"/>
      <c r="S8" s="217"/>
      <c r="T8" s="217"/>
      <c r="U8" s="217"/>
      <c r="V8" s="217"/>
      <c r="W8" s="217"/>
      <c r="X8" s="217"/>
      <c r="Y8" s="217"/>
      <c r="Z8" s="217"/>
      <c r="AA8" s="217"/>
      <c r="AB8" s="217"/>
    </row>
    <row r="9" spans="2:30" x14ac:dyDescent="0.25">
      <c r="B9" s="1">
        <f t="shared" si="1"/>
        <v>2004</v>
      </c>
      <c r="C9" s="38">
        <v>10571</v>
      </c>
      <c r="D9" s="35">
        <v>0.17</v>
      </c>
      <c r="E9" s="32">
        <v>7.5</v>
      </c>
      <c r="F9" s="6">
        <v>145219</v>
      </c>
      <c r="G9" s="6">
        <v>24688</v>
      </c>
      <c r="H9" s="6"/>
      <c r="I9" s="6"/>
      <c r="J9" s="30">
        <f t="shared" si="3"/>
        <v>65</v>
      </c>
      <c r="K9" s="30">
        <v>0</v>
      </c>
      <c r="L9" s="233">
        <f t="shared" si="2"/>
        <v>14610</v>
      </c>
      <c r="M9" s="8">
        <v>0.12</v>
      </c>
      <c r="N9" s="9">
        <v>10799</v>
      </c>
      <c r="P9" s="25">
        <v>155790</v>
      </c>
      <c r="Q9" s="36">
        <f t="shared" ref="Q9:Q17" si="4">Q8</f>
        <v>0</v>
      </c>
      <c r="R9" s="217"/>
      <c r="S9" s="217"/>
      <c r="T9" s="217"/>
      <c r="U9" s="217"/>
      <c r="V9" s="217"/>
      <c r="W9" s="217"/>
      <c r="X9" s="217"/>
      <c r="Y9" s="217"/>
      <c r="Z9" s="217"/>
      <c r="AA9" s="217"/>
      <c r="AB9" s="217"/>
    </row>
    <row r="10" spans="2:30" x14ac:dyDescent="0.25">
      <c r="B10" s="1">
        <f t="shared" si="1"/>
        <v>2005</v>
      </c>
      <c r="C10" s="38">
        <v>10719</v>
      </c>
      <c r="D10" s="35">
        <v>0.17</v>
      </c>
      <c r="E10" s="32">
        <v>7.5</v>
      </c>
      <c r="F10" s="6">
        <v>147253</v>
      </c>
      <c r="G10" s="6">
        <v>25034</v>
      </c>
      <c r="H10" s="6"/>
      <c r="I10" s="6"/>
      <c r="J10" s="30">
        <f t="shared" si="3"/>
        <v>65</v>
      </c>
      <c r="K10" s="30">
        <v>0</v>
      </c>
      <c r="L10" s="233">
        <f t="shared" si="2"/>
        <v>14976</v>
      </c>
      <c r="M10" s="8">
        <v>0.12</v>
      </c>
      <c r="N10" s="9">
        <v>10951</v>
      </c>
      <c r="P10" s="25">
        <v>157972</v>
      </c>
      <c r="Q10" s="36">
        <f t="shared" si="4"/>
        <v>0</v>
      </c>
      <c r="R10" s="217"/>
      <c r="S10" s="217"/>
      <c r="T10" s="217"/>
      <c r="U10" s="217"/>
      <c r="V10" s="217"/>
      <c r="W10" s="217"/>
      <c r="X10" s="217"/>
      <c r="Y10" s="217"/>
      <c r="Z10" s="217"/>
      <c r="AA10" s="217"/>
      <c r="AB10" s="217"/>
    </row>
    <row r="11" spans="2:30" x14ac:dyDescent="0.25">
      <c r="B11" s="1">
        <f t="shared" si="1"/>
        <v>2006</v>
      </c>
      <c r="C11" s="38">
        <v>10816</v>
      </c>
      <c r="D11" s="35">
        <v>0.17</v>
      </c>
      <c r="E11" s="32">
        <v>7.5</v>
      </c>
      <c r="F11" s="6">
        <v>148579</v>
      </c>
      <c r="G11" s="6">
        <v>25259</v>
      </c>
      <c r="H11" s="6"/>
      <c r="I11" s="6"/>
      <c r="J11" s="30">
        <f t="shared" si="3"/>
        <v>65</v>
      </c>
      <c r="K11" s="30">
        <v>0</v>
      </c>
      <c r="L11" s="233">
        <f t="shared" si="2"/>
        <v>15341</v>
      </c>
      <c r="M11" s="8">
        <v>0.12</v>
      </c>
      <c r="N11" s="9">
        <v>11050</v>
      </c>
      <c r="P11" s="25">
        <v>159395</v>
      </c>
      <c r="Q11" s="36">
        <f t="shared" si="4"/>
        <v>0</v>
      </c>
      <c r="R11" s="217"/>
      <c r="S11" s="217"/>
      <c r="T11" s="217"/>
      <c r="U11" s="217"/>
      <c r="V11" s="217"/>
      <c r="W11" s="217"/>
      <c r="X11" s="217"/>
      <c r="Y11" s="217"/>
      <c r="Z11" s="217"/>
      <c r="AA11" s="217"/>
      <c r="AB11" s="217"/>
    </row>
    <row r="12" spans="2:30" x14ac:dyDescent="0.25">
      <c r="B12" s="1">
        <f t="shared" si="1"/>
        <v>2007</v>
      </c>
      <c r="C12" s="38">
        <v>10990</v>
      </c>
      <c r="D12" s="35">
        <v>0.17</v>
      </c>
      <c r="E12" s="32">
        <v>7.5</v>
      </c>
      <c r="F12" s="6">
        <v>150957</v>
      </c>
      <c r="G12" s="6">
        <v>25663</v>
      </c>
      <c r="H12" s="38">
        <v>6492</v>
      </c>
      <c r="I12" s="38">
        <v>12823</v>
      </c>
      <c r="J12" s="30">
        <f t="shared" si="3"/>
        <v>65</v>
      </c>
      <c r="K12" s="30">
        <v>0</v>
      </c>
      <c r="L12" s="233">
        <f t="shared" si="2"/>
        <v>15706</v>
      </c>
      <c r="M12" s="8">
        <v>0.12</v>
      </c>
      <c r="N12" s="9">
        <v>11227</v>
      </c>
      <c r="P12" s="25">
        <v>161947</v>
      </c>
      <c r="Q12" s="36">
        <f t="shared" si="4"/>
        <v>0</v>
      </c>
      <c r="R12" s="217"/>
      <c r="S12" s="217"/>
      <c r="T12" s="217"/>
      <c r="U12" s="217"/>
      <c r="V12" s="217"/>
      <c r="W12" s="217"/>
      <c r="X12" s="217"/>
      <c r="Y12" s="217"/>
      <c r="Z12" s="217"/>
      <c r="AA12" s="217"/>
      <c r="AB12" s="217"/>
    </row>
    <row r="13" spans="2:30" x14ac:dyDescent="0.25">
      <c r="B13" s="1">
        <f t="shared" si="1"/>
        <v>2008</v>
      </c>
      <c r="C13" s="38">
        <v>11155</v>
      </c>
      <c r="D13" s="35">
        <v>0.17</v>
      </c>
      <c r="E13" s="32">
        <v>7.5</v>
      </c>
      <c r="F13" s="6">
        <v>104806</v>
      </c>
      <c r="G13" s="6">
        <v>17818</v>
      </c>
      <c r="H13" s="38">
        <v>6590</v>
      </c>
      <c r="I13" s="38">
        <v>13016</v>
      </c>
      <c r="J13" s="30">
        <f t="shared" si="3"/>
        <v>65</v>
      </c>
      <c r="K13" s="30">
        <v>0</v>
      </c>
      <c r="L13" s="233">
        <f t="shared" si="2"/>
        <v>16071</v>
      </c>
      <c r="M13" s="8">
        <v>0.12</v>
      </c>
      <c r="N13" s="9">
        <v>11396</v>
      </c>
      <c r="P13" s="25">
        <v>115961</v>
      </c>
      <c r="Q13" s="36">
        <f t="shared" si="4"/>
        <v>0</v>
      </c>
      <c r="R13" s="217"/>
      <c r="S13" s="217"/>
      <c r="T13" s="217"/>
      <c r="U13" s="217"/>
      <c r="V13" s="217"/>
      <c r="W13" s="217"/>
      <c r="X13" s="217"/>
      <c r="Y13" s="217"/>
      <c r="Z13" s="217"/>
      <c r="AA13" s="217"/>
      <c r="AB13" s="217"/>
    </row>
    <row r="14" spans="2:30" x14ac:dyDescent="0.25">
      <c r="B14" s="1">
        <f t="shared" si="1"/>
        <v>2009</v>
      </c>
      <c r="C14" s="38">
        <v>11345</v>
      </c>
      <c r="D14" s="35">
        <v>0.17</v>
      </c>
      <c r="E14" s="32">
        <v>7.5</v>
      </c>
      <c r="F14" s="6">
        <v>155827</v>
      </c>
      <c r="G14" s="6">
        <v>26491</v>
      </c>
      <c r="H14" s="38">
        <v>6703</v>
      </c>
      <c r="I14" s="38">
        <v>13238</v>
      </c>
      <c r="J14" s="30">
        <f t="shared" si="3"/>
        <v>65</v>
      </c>
      <c r="K14" s="30">
        <v>0</v>
      </c>
      <c r="L14" s="233">
        <f t="shared" si="2"/>
        <v>16437</v>
      </c>
      <c r="M14" s="8">
        <v>0.12</v>
      </c>
      <c r="N14" s="9">
        <v>11590</v>
      </c>
      <c r="P14" s="25">
        <v>167172</v>
      </c>
      <c r="Q14" s="36">
        <f t="shared" si="4"/>
        <v>0</v>
      </c>
      <c r="R14" s="217"/>
      <c r="S14" s="217"/>
      <c r="T14" s="217"/>
      <c r="U14" s="217"/>
      <c r="V14" s="217"/>
      <c r="W14" s="217"/>
      <c r="X14" s="217"/>
      <c r="Y14" s="217"/>
      <c r="Z14" s="217"/>
      <c r="AA14" s="217"/>
      <c r="AB14" s="217"/>
    </row>
    <row r="15" spans="2:30" x14ac:dyDescent="0.25">
      <c r="B15" s="1">
        <f t="shared" si="1"/>
        <v>2010</v>
      </c>
      <c r="C15" s="38">
        <v>11561</v>
      </c>
      <c r="D15" s="35">
        <v>0.17</v>
      </c>
      <c r="E15" s="32">
        <v>7.5</v>
      </c>
      <c r="F15" s="6">
        <v>158788</v>
      </c>
      <c r="G15" s="6">
        <v>26994</v>
      </c>
      <c r="H15" s="38">
        <v>6831</v>
      </c>
      <c r="I15" s="38">
        <v>13490</v>
      </c>
      <c r="J15" s="30">
        <f t="shared" si="3"/>
        <v>65</v>
      </c>
      <c r="K15" s="30">
        <v>0</v>
      </c>
      <c r="L15" s="233">
        <f t="shared" si="2"/>
        <v>16802</v>
      </c>
      <c r="M15" s="8">
        <v>0.12</v>
      </c>
      <c r="N15" s="9">
        <v>11811</v>
      </c>
      <c r="P15" s="25">
        <v>170349</v>
      </c>
      <c r="Q15" s="36">
        <f t="shared" si="4"/>
        <v>0</v>
      </c>
      <c r="R15" s="217"/>
      <c r="S15" s="217"/>
      <c r="T15" s="217"/>
      <c r="U15" s="217"/>
      <c r="V15" s="217"/>
      <c r="W15" s="217"/>
      <c r="X15" s="217"/>
      <c r="Y15" s="217"/>
      <c r="Z15" s="217"/>
      <c r="AA15" s="217"/>
      <c r="AB15" s="217"/>
    </row>
    <row r="16" spans="2:30" x14ac:dyDescent="0.25">
      <c r="B16" s="1">
        <f t="shared" si="1"/>
        <v>2011</v>
      </c>
      <c r="C16" s="38">
        <v>11631</v>
      </c>
      <c r="D16" s="35">
        <v>0.17</v>
      </c>
      <c r="E16" s="32">
        <v>7.5</v>
      </c>
      <c r="F16" s="6">
        <v>159741</v>
      </c>
      <c r="G16" s="6">
        <v>27156</v>
      </c>
      <c r="H16" s="38">
        <v>6872</v>
      </c>
      <c r="I16" s="38">
        <v>13571</v>
      </c>
      <c r="J16" s="30">
        <f t="shared" si="3"/>
        <v>65</v>
      </c>
      <c r="K16" s="30">
        <v>0</v>
      </c>
      <c r="L16" s="233">
        <f t="shared" si="2"/>
        <v>17167</v>
      </c>
      <c r="M16" s="8">
        <v>0.12</v>
      </c>
      <c r="N16" s="9">
        <v>11882</v>
      </c>
      <c r="P16" s="25">
        <v>171372</v>
      </c>
      <c r="Q16" s="36">
        <f t="shared" si="4"/>
        <v>0</v>
      </c>
      <c r="R16" s="217"/>
      <c r="S16" s="217"/>
      <c r="T16" s="217"/>
      <c r="U16" s="217"/>
      <c r="V16" s="217"/>
      <c r="W16" s="217"/>
      <c r="X16" s="217"/>
      <c r="Y16" s="217"/>
      <c r="Z16" s="217"/>
      <c r="AA16" s="217"/>
      <c r="AB16" s="217"/>
    </row>
    <row r="17" spans="1:30" x14ac:dyDescent="0.25">
      <c r="B17" s="1">
        <f t="shared" si="1"/>
        <v>2012</v>
      </c>
      <c r="C17" s="38">
        <v>11829</v>
      </c>
      <c r="D17" s="35">
        <v>0.17</v>
      </c>
      <c r="E17" s="32">
        <v>7.5</v>
      </c>
      <c r="F17" s="6">
        <v>162457</v>
      </c>
      <c r="G17" s="6">
        <v>27618</v>
      </c>
      <c r="H17" s="38">
        <v>6989</v>
      </c>
      <c r="I17" s="38">
        <v>13802</v>
      </c>
      <c r="J17" s="30">
        <f t="shared" si="3"/>
        <v>65</v>
      </c>
      <c r="K17" s="30">
        <v>0</v>
      </c>
      <c r="L17" s="233">
        <f t="shared" si="2"/>
        <v>17532</v>
      </c>
      <c r="M17" s="8">
        <v>0.12</v>
      </c>
      <c r="N17" s="9">
        <v>9542</v>
      </c>
      <c r="P17" s="25">
        <v>174286</v>
      </c>
      <c r="Q17" s="36">
        <f t="shared" si="4"/>
        <v>0</v>
      </c>
      <c r="R17" s="217"/>
      <c r="S17" s="217"/>
      <c r="T17" s="217"/>
      <c r="U17" s="217"/>
      <c r="V17" s="217"/>
      <c r="W17" s="217"/>
      <c r="X17" s="217"/>
      <c r="Y17" s="217"/>
      <c r="Z17" s="217"/>
      <c r="AA17" s="217"/>
      <c r="AB17" s="217"/>
    </row>
    <row r="18" spans="1:30" x14ac:dyDescent="0.25">
      <c r="B18" s="1">
        <f t="shared" si="1"/>
        <v>2013</v>
      </c>
      <c r="C18" s="38">
        <v>11829</v>
      </c>
      <c r="D18" s="35">
        <v>0.17</v>
      </c>
      <c r="E18" s="32">
        <v>7.5</v>
      </c>
      <c r="F18" s="6">
        <v>162457</v>
      </c>
      <c r="G18" s="6">
        <v>27618</v>
      </c>
      <c r="H18" s="38">
        <v>6989</v>
      </c>
      <c r="I18" s="38">
        <v>13802</v>
      </c>
      <c r="J18" s="30">
        <f t="shared" si="3"/>
        <v>65</v>
      </c>
      <c r="K18" s="30">
        <v>0</v>
      </c>
      <c r="L18" s="233">
        <f t="shared" si="2"/>
        <v>17898</v>
      </c>
      <c r="M18" s="8">
        <v>0.12</v>
      </c>
      <c r="N18" s="9">
        <v>9542</v>
      </c>
      <c r="P18" s="25">
        <v>174286</v>
      </c>
      <c r="Q18" s="36">
        <f t="shared" ref="Q18" si="5">Q17</f>
        <v>0</v>
      </c>
      <c r="R18" s="217"/>
      <c r="S18" s="217"/>
      <c r="T18" s="217"/>
      <c r="U18" s="217"/>
      <c r="V18" s="217"/>
      <c r="W18" s="217"/>
      <c r="X18" s="217"/>
      <c r="Y18" s="217"/>
      <c r="Z18" s="217"/>
      <c r="AA18" s="217"/>
      <c r="AB18" s="217"/>
    </row>
    <row r="19" spans="1:30" x14ac:dyDescent="0.25">
      <c r="B19" s="1">
        <f>B20-1</f>
        <v>2014</v>
      </c>
      <c r="C19" s="38">
        <v>11829</v>
      </c>
      <c r="D19" s="35">
        <v>0.155</v>
      </c>
      <c r="E19" s="32">
        <v>7.2</v>
      </c>
      <c r="F19" s="6">
        <v>162457</v>
      </c>
      <c r="G19" s="6">
        <v>25181</v>
      </c>
      <c r="H19" s="38">
        <v>6989</v>
      </c>
      <c r="I19" s="38">
        <v>13802</v>
      </c>
      <c r="J19" s="30">
        <f t="shared" si="3"/>
        <v>65</v>
      </c>
      <c r="K19" s="30">
        <v>0</v>
      </c>
      <c r="L19" s="233">
        <f t="shared" si="2"/>
        <v>18263</v>
      </c>
      <c r="M19" s="8">
        <v>0.109</v>
      </c>
      <c r="N19" s="9">
        <v>9542</v>
      </c>
      <c r="P19" s="25">
        <v>174286</v>
      </c>
      <c r="Q19" s="36">
        <v>0.3</v>
      </c>
      <c r="R19" s="217"/>
      <c r="S19" s="217"/>
      <c r="T19" s="217"/>
      <c r="U19" s="217"/>
      <c r="V19" s="217"/>
      <c r="W19" s="217"/>
      <c r="X19" s="217"/>
      <c r="Y19" s="217"/>
      <c r="Z19" s="217"/>
      <c r="AA19" s="217"/>
      <c r="AB19" s="217"/>
    </row>
    <row r="20" spans="1:30" x14ac:dyDescent="0.25">
      <c r="B20" s="1">
        <v>2015</v>
      </c>
      <c r="C20" s="38">
        <v>11936</v>
      </c>
      <c r="D20" s="35">
        <v>0.13800000000000001</v>
      </c>
      <c r="E20" s="32">
        <v>6.5</v>
      </c>
      <c r="F20" s="14">
        <f t="shared" ref="F20:F38" si="6">P20-C20</f>
        <v>88064</v>
      </c>
      <c r="G20" s="6">
        <v>12153</v>
      </c>
      <c r="H20" s="38">
        <v>7052</v>
      </c>
      <c r="I20" s="38">
        <v>13927</v>
      </c>
      <c r="J20" s="30">
        <f t="shared" si="3"/>
        <v>65</v>
      </c>
      <c r="K20" s="30">
        <v>3</v>
      </c>
      <c r="L20" s="233">
        <f t="shared" si="2"/>
        <v>18536</v>
      </c>
      <c r="M20" s="8">
        <v>9.8000000000000004E-2</v>
      </c>
      <c r="N20" s="9">
        <v>8631</v>
      </c>
      <c r="P20" s="25">
        <v>100000</v>
      </c>
      <c r="Q20" s="36">
        <v>0.3</v>
      </c>
      <c r="R20" s="218">
        <v>2.3E-2</v>
      </c>
      <c r="S20" s="218">
        <v>2.7E-2</v>
      </c>
      <c r="T20" s="218">
        <v>3.3000000000000002E-2</v>
      </c>
      <c r="U20" s="218">
        <v>3.9E-2</v>
      </c>
      <c r="V20" s="218">
        <v>4.7E-2</v>
      </c>
      <c r="W20" s="218">
        <v>5.7000000000000002E-2</v>
      </c>
      <c r="X20" s="218">
        <v>6.8000000000000005E-2</v>
      </c>
      <c r="Y20" s="218">
        <v>8.3000000000000004E-2</v>
      </c>
      <c r="Z20" s="218">
        <v>9.9000000000000005E-2</v>
      </c>
      <c r="AA20" s="218">
        <v>0.11899999999999999</v>
      </c>
      <c r="AB20" s="218">
        <v>0.13500000000000001</v>
      </c>
    </row>
    <row r="21" spans="1:30" x14ac:dyDescent="0.25">
      <c r="B21">
        <v>2016</v>
      </c>
      <c r="C21" s="27">
        <v>11996</v>
      </c>
      <c r="D21" s="36">
        <v>0.13800000000000001</v>
      </c>
      <c r="E21" s="33">
        <v>6.5</v>
      </c>
      <c r="F21" s="14">
        <f t="shared" si="6"/>
        <v>89523</v>
      </c>
      <c r="G21" s="14">
        <v>12355</v>
      </c>
      <c r="H21" s="27">
        <v>7088</v>
      </c>
      <c r="I21" s="27">
        <v>13997</v>
      </c>
      <c r="J21" s="30">
        <f t="shared" si="3"/>
        <v>65</v>
      </c>
      <c r="K21" s="31">
        <v>6</v>
      </c>
      <c r="L21" s="233">
        <f t="shared" si="2"/>
        <v>18809</v>
      </c>
      <c r="M21" s="16">
        <v>9.8000000000000004E-2</v>
      </c>
      <c r="N21" s="17">
        <v>8774</v>
      </c>
      <c r="P21" s="25">
        <v>101519</v>
      </c>
      <c r="Q21" s="36">
        <v>0.3</v>
      </c>
      <c r="R21" s="219">
        <f>R20</f>
        <v>2.3E-2</v>
      </c>
      <c r="S21" s="219">
        <f t="shared" ref="S21:AB22" si="7">S20</f>
        <v>2.7E-2</v>
      </c>
      <c r="T21" s="219">
        <f t="shared" si="7"/>
        <v>3.3000000000000002E-2</v>
      </c>
      <c r="U21" s="219">
        <f t="shared" si="7"/>
        <v>3.9E-2</v>
      </c>
      <c r="V21" s="219">
        <f t="shared" si="7"/>
        <v>4.7E-2</v>
      </c>
      <c r="W21" s="219">
        <f t="shared" si="7"/>
        <v>5.7000000000000002E-2</v>
      </c>
      <c r="X21" s="219">
        <f t="shared" si="7"/>
        <v>6.8000000000000005E-2</v>
      </c>
      <c r="Y21" s="219">
        <f t="shared" si="7"/>
        <v>8.3000000000000004E-2</v>
      </c>
      <c r="Z21" s="219">
        <v>9.9000000000000005E-2</v>
      </c>
      <c r="AA21" s="219">
        <f t="shared" si="7"/>
        <v>0.11899999999999999</v>
      </c>
      <c r="AB21" s="219">
        <f t="shared" si="7"/>
        <v>0.13500000000000001</v>
      </c>
      <c r="AC21" s="12"/>
    </row>
    <row r="22" spans="1:30" customFormat="1" x14ac:dyDescent="0.25">
      <c r="A22" s="1"/>
      <c r="B22">
        <v>2017</v>
      </c>
      <c r="C22" s="27">
        <v>12032</v>
      </c>
      <c r="D22" s="36">
        <v>0.13800000000000001</v>
      </c>
      <c r="E22" s="33">
        <v>6.5</v>
      </c>
      <c r="F22" s="14">
        <f t="shared" si="6"/>
        <v>91285</v>
      </c>
      <c r="G22" s="14">
        <v>12598</v>
      </c>
      <c r="H22" s="27">
        <v>7110</v>
      </c>
      <c r="I22" s="27">
        <v>14039</v>
      </c>
      <c r="J22" s="30">
        <f t="shared" si="3"/>
        <v>65</v>
      </c>
      <c r="K22" s="31">
        <v>9</v>
      </c>
      <c r="L22" s="233">
        <f t="shared" si="2"/>
        <v>19084</v>
      </c>
      <c r="M22" s="16">
        <v>9.8000000000000004E-2</v>
      </c>
      <c r="N22" s="17">
        <v>8946</v>
      </c>
      <c r="P22" s="26">
        <v>103317</v>
      </c>
      <c r="Q22" s="36">
        <v>0.3</v>
      </c>
      <c r="R22" s="219">
        <f>R21</f>
        <v>2.3E-2</v>
      </c>
      <c r="S22" s="219">
        <f t="shared" si="7"/>
        <v>2.7E-2</v>
      </c>
      <c r="T22" s="219">
        <f t="shared" si="7"/>
        <v>3.3000000000000002E-2</v>
      </c>
      <c r="U22" s="219">
        <f t="shared" si="7"/>
        <v>3.9E-2</v>
      </c>
      <c r="V22" s="219">
        <f t="shared" si="7"/>
        <v>4.7E-2</v>
      </c>
      <c r="W22" s="219">
        <f t="shared" si="7"/>
        <v>5.7000000000000002E-2</v>
      </c>
      <c r="X22" s="219">
        <f t="shared" si="7"/>
        <v>6.8000000000000005E-2</v>
      </c>
      <c r="Y22" s="219">
        <f t="shared" si="7"/>
        <v>8.3000000000000004E-2</v>
      </c>
      <c r="Z22" s="219">
        <v>9.9000000000000005E-2</v>
      </c>
      <c r="AA22" s="219">
        <f t="shared" si="7"/>
        <v>0.11899999999999999</v>
      </c>
      <c r="AB22" s="219">
        <f t="shared" si="7"/>
        <v>0.13500000000000001</v>
      </c>
    </row>
    <row r="23" spans="1:30" x14ac:dyDescent="0.25">
      <c r="B23">
        <v>2018</v>
      </c>
      <c r="C23" s="27">
        <v>12129</v>
      </c>
      <c r="D23" s="36">
        <v>0.13300000000000001</v>
      </c>
      <c r="E23" s="33">
        <v>6.27</v>
      </c>
      <c r="F23" s="14">
        <f t="shared" si="6"/>
        <v>92946</v>
      </c>
      <c r="G23" s="14">
        <f>ROUNDUP(D23*(P23-C23),0)</f>
        <v>12362</v>
      </c>
      <c r="H23" s="27">
        <v>7167</v>
      </c>
      <c r="I23" s="27">
        <v>14152</v>
      </c>
      <c r="J23" s="31">
        <v>66</v>
      </c>
      <c r="K23" s="31">
        <v>0</v>
      </c>
      <c r="L23" s="233">
        <f t="shared" si="2"/>
        <v>19359</v>
      </c>
      <c r="M23" s="15">
        <v>9.4399999999999998E-2</v>
      </c>
      <c r="N23" s="17">
        <v>8775</v>
      </c>
      <c r="O23"/>
      <c r="P23" s="26">
        <v>105075</v>
      </c>
      <c r="Q23" s="36">
        <v>0.3</v>
      </c>
      <c r="R23" s="219">
        <f t="shared" ref="R23:Y25" si="8">R22</f>
        <v>2.3E-2</v>
      </c>
      <c r="S23" s="219">
        <f t="shared" si="8"/>
        <v>2.7E-2</v>
      </c>
      <c r="T23" s="219">
        <f t="shared" si="8"/>
        <v>3.3000000000000002E-2</v>
      </c>
      <c r="U23" s="219">
        <f t="shared" si="8"/>
        <v>3.9E-2</v>
      </c>
      <c r="V23" s="219">
        <f t="shared" si="8"/>
        <v>4.7E-2</v>
      </c>
      <c r="W23" s="219">
        <f t="shared" si="8"/>
        <v>5.7000000000000002E-2</v>
      </c>
      <c r="X23" s="219">
        <f t="shared" si="8"/>
        <v>6.8000000000000005E-2</v>
      </c>
      <c r="Y23" s="219">
        <f t="shared" si="8"/>
        <v>8.3000000000000004E-2</v>
      </c>
      <c r="Z23" s="219">
        <v>9.9000000000000005E-2</v>
      </c>
      <c r="AA23" s="219">
        <f t="shared" ref="AA23:AB29" si="9">AA22</f>
        <v>0.11899999999999999</v>
      </c>
      <c r="AB23" s="219">
        <f t="shared" si="9"/>
        <v>0.13500000000000001</v>
      </c>
    </row>
    <row r="24" spans="1:30" x14ac:dyDescent="0.25">
      <c r="B24">
        <v>2019</v>
      </c>
      <c r="C24" s="27">
        <v>12275</v>
      </c>
      <c r="D24" s="36">
        <f t="shared" ref="D24:E29" si="10">D23</f>
        <v>0.13300000000000001</v>
      </c>
      <c r="E24" s="33">
        <f t="shared" si="10"/>
        <v>6.27</v>
      </c>
      <c r="F24" s="14">
        <f t="shared" si="6"/>
        <v>95318</v>
      </c>
      <c r="G24" s="14">
        <f>ROUNDUP(D24*(P24-C24),0)</f>
        <v>12678</v>
      </c>
      <c r="H24" s="27">
        <v>7254</v>
      </c>
      <c r="I24" s="27">
        <v>14322</v>
      </c>
      <c r="J24" s="31">
        <f>J23</f>
        <v>66</v>
      </c>
      <c r="K24" s="31">
        <v>4</v>
      </c>
      <c r="L24" s="233">
        <f t="shared" si="2"/>
        <v>19602</v>
      </c>
      <c r="M24" s="15">
        <v>9.4399999999999998E-2</v>
      </c>
      <c r="N24" s="17">
        <v>8999</v>
      </c>
      <c r="P24" s="27">
        <v>107593</v>
      </c>
      <c r="Q24" s="36">
        <v>0.3</v>
      </c>
      <c r="R24" s="219">
        <f t="shared" si="8"/>
        <v>2.3E-2</v>
      </c>
      <c r="S24" s="219">
        <f t="shared" si="8"/>
        <v>2.7E-2</v>
      </c>
      <c r="T24" s="219">
        <f t="shared" si="8"/>
        <v>3.3000000000000002E-2</v>
      </c>
      <c r="U24" s="219">
        <f t="shared" si="8"/>
        <v>3.9E-2</v>
      </c>
      <c r="V24" s="219">
        <f t="shared" si="8"/>
        <v>4.7E-2</v>
      </c>
      <c r="W24" s="219">
        <f t="shared" si="8"/>
        <v>5.7000000000000002E-2</v>
      </c>
      <c r="X24" s="219">
        <f t="shared" si="8"/>
        <v>6.8000000000000005E-2</v>
      </c>
      <c r="Y24" s="219">
        <f t="shared" si="8"/>
        <v>8.3000000000000004E-2</v>
      </c>
      <c r="Z24" s="219">
        <v>9.9000000000000005E-2</v>
      </c>
      <c r="AA24" s="219">
        <f t="shared" si="9"/>
        <v>0.11899999999999999</v>
      </c>
      <c r="AB24" s="219">
        <f t="shared" si="9"/>
        <v>0.13500000000000001</v>
      </c>
      <c r="AD24" s="13"/>
    </row>
    <row r="25" spans="1:30" x14ac:dyDescent="0.25">
      <c r="B25">
        <v>2020</v>
      </c>
      <c r="C25" s="28">
        <v>12472</v>
      </c>
      <c r="D25" s="36">
        <f t="shared" si="10"/>
        <v>0.13300000000000001</v>
      </c>
      <c r="E25" s="33">
        <f t="shared" si="10"/>
        <v>6.27</v>
      </c>
      <c r="F25" s="22">
        <f t="shared" si="6"/>
        <v>97639</v>
      </c>
      <c r="G25" s="22">
        <v>12986</v>
      </c>
      <c r="H25" s="28">
        <v>7371</v>
      </c>
      <c r="I25" s="28">
        <v>14552</v>
      </c>
      <c r="J25" s="31">
        <f t="shared" ref="J25:J28" si="11">J24</f>
        <v>66</v>
      </c>
      <c r="K25" s="31">
        <v>4</v>
      </c>
      <c r="L25" s="233">
        <f t="shared" si="2"/>
        <v>19967</v>
      </c>
      <c r="M25" s="15">
        <v>9.4399999999999998E-2</v>
      </c>
      <c r="N25" s="24">
        <v>9218</v>
      </c>
      <c r="O25"/>
      <c r="P25" s="28">
        <v>110111</v>
      </c>
      <c r="Q25" s="36">
        <v>0.3</v>
      </c>
      <c r="R25" s="219">
        <f t="shared" si="8"/>
        <v>2.3E-2</v>
      </c>
      <c r="S25" s="219">
        <f t="shared" si="8"/>
        <v>2.7E-2</v>
      </c>
      <c r="T25" s="219">
        <f t="shared" si="8"/>
        <v>3.3000000000000002E-2</v>
      </c>
      <c r="U25" s="219">
        <f t="shared" si="8"/>
        <v>3.9E-2</v>
      </c>
      <c r="V25" s="219">
        <f t="shared" si="8"/>
        <v>4.7E-2</v>
      </c>
      <c r="W25" s="219">
        <f t="shared" si="8"/>
        <v>5.7000000000000002E-2</v>
      </c>
      <c r="X25" s="219">
        <f t="shared" si="8"/>
        <v>6.8000000000000005E-2</v>
      </c>
      <c r="Y25" s="219">
        <f t="shared" si="8"/>
        <v>8.3000000000000004E-2</v>
      </c>
      <c r="Z25" s="219">
        <v>9.9000000000000005E-2</v>
      </c>
      <c r="AA25" s="219">
        <f t="shared" si="9"/>
        <v>0.11899999999999999</v>
      </c>
      <c r="AB25" s="219">
        <f t="shared" si="9"/>
        <v>0.13500000000000001</v>
      </c>
      <c r="AD25" s="13"/>
    </row>
    <row r="26" spans="1:30" x14ac:dyDescent="0.25">
      <c r="B26">
        <v>2021</v>
      </c>
      <c r="C26" s="28">
        <v>12672</v>
      </c>
      <c r="D26" s="36">
        <f t="shared" si="10"/>
        <v>0.13300000000000001</v>
      </c>
      <c r="E26" s="33">
        <f t="shared" si="10"/>
        <v>6.27</v>
      </c>
      <c r="F26" s="14">
        <f t="shared" si="6"/>
        <v>99517</v>
      </c>
      <c r="G26" s="22">
        <f t="shared" ref="G26:G38" si="12">ROUNDUP(D26*(P26-C26),0)</f>
        <v>13236</v>
      </c>
      <c r="H26" s="28">
        <v>7489</v>
      </c>
      <c r="I26" s="28">
        <v>14785</v>
      </c>
      <c r="J26" s="31">
        <f t="shared" si="11"/>
        <v>66</v>
      </c>
      <c r="K26" s="31">
        <v>4</v>
      </c>
      <c r="L26" s="233">
        <f t="shared" si="2"/>
        <v>20332</v>
      </c>
      <c r="M26" s="15">
        <v>9.4399999999999998E-2</v>
      </c>
      <c r="N26" s="24">
        <v>9395</v>
      </c>
      <c r="P26" s="28">
        <v>112189</v>
      </c>
      <c r="Q26" s="36">
        <v>0.3</v>
      </c>
      <c r="R26" s="219">
        <f t="shared" ref="R26:Y29" si="13">R25</f>
        <v>2.3E-2</v>
      </c>
      <c r="S26" s="219">
        <f t="shared" si="13"/>
        <v>2.7E-2</v>
      </c>
      <c r="T26" s="219">
        <f t="shared" si="13"/>
        <v>3.3000000000000002E-2</v>
      </c>
      <c r="U26" s="219">
        <f t="shared" si="13"/>
        <v>3.9E-2</v>
      </c>
      <c r="V26" s="219">
        <f t="shared" si="13"/>
        <v>4.7E-2</v>
      </c>
      <c r="W26" s="219">
        <f t="shared" si="13"/>
        <v>5.7000000000000002E-2</v>
      </c>
      <c r="X26" s="219">
        <f t="shared" si="13"/>
        <v>6.8000000000000005E-2</v>
      </c>
      <c r="Y26" s="219">
        <f t="shared" si="13"/>
        <v>8.3000000000000004E-2</v>
      </c>
      <c r="Z26" s="219">
        <v>9.9000000000000005E-2</v>
      </c>
      <c r="AA26" s="219">
        <f t="shared" si="9"/>
        <v>0.11899999999999999</v>
      </c>
      <c r="AB26" s="219">
        <f t="shared" si="9"/>
        <v>0.13500000000000001</v>
      </c>
      <c r="AD26" s="13"/>
    </row>
    <row r="27" spans="1:30" x14ac:dyDescent="0.25">
      <c r="B27">
        <v>2022</v>
      </c>
      <c r="C27" s="28">
        <v>12837</v>
      </c>
      <c r="D27" s="36">
        <f t="shared" si="10"/>
        <v>0.13300000000000001</v>
      </c>
      <c r="E27" s="33">
        <f t="shared" si="10"/>
        <v>6.27</v>
      </c>
      <c r="F27" s="22">
        <f t="shared" si="6"/>
        <v>102029</v>
      </c>
      <c r="G27" s="22">
        <f t="shared" si="12"/>
        <v>13570</v>
      </c>
      <c r="H27" s="28">
        <v>7587</v>
      </c>
      <c r="I27" s="28">
        <v>14978</v>
      </c>
      <c r="J27" s="31">
        <f t="shared" si="11"/>
        <v>66</v>
      </c>
      <c r="K27" s="31">
        <v>4</v>
      </c>
      <c r="L27" s="233">
        <f t="shared" si="2"/>
        <v>20698</v>
      </c>
      <c r="M27" s="15">
        <v>9.4399999999999998E-2</v>
      </c>
      <c r="N27" s="24">
        <v>9632</v>
      </c>
      <c r="O27"/>
      <c r="P27" s="28">
        <v>114866</v>
      </c>
      <c r="Q27" s="36">
        <v>0.3</v>
      </c>
      <c r="R27" s="219">
        <f t="shared" si="13"/>
        <v>2.3E-2</v>
      </c>
      <c r="S27" s="219">
        <f t="shared" si="13"/>
        <v>2.7E-2</v>
      </c>
      <c r="T27" s="219">
        <f t="shared" si="13"/>
        <v>3.3000000000000002E-2</v>
      </c>
      <c r="U27" s="219">
        <f t="shared" si="13"/>
        <v>3.9E-2</v>
      </c>
      <c r="V27" s="219">
        <f t="shared" si="13"/>
        <v>4.7E-2</v>
      </c>
      <c r="W27" s="219">
        <f t="shared" si="13"/>
        <v>5.7000000000000002E-2</v>
      </c>
      <c r="X27" s="219">
        <f t="shared" si="13"/>
        <v>6.8000000000000005E-2</v>
      </c>
      <c r="Y27" s="219">
        <f t="shared" si="13"/>
        <v>8.3000000000000004E-2</v>
      </c>
      <c r="Z27" s="219">
        <v>9.9000000000000005E-2</v>
      </c>
      <c r="AA27" s="219">
        <f t="shared" si="9"/>
        <v>0.11899999999999999</v>
      </c>
      <c r="AB27" s="219">
        <f t="shared" si="9"/>
        <v>0.13500000000000001</v>
      </c>
      <c r="AD27" s="13"/>
    </row>
    <row r="28" spans="1:30" x14ac:dyDescent="0.25">
      <c r="B28">
        <v>2023</v>
      </c>
      <c r="C28" s="28">
        <v>13646</v>
      </c>
      <c r="D28" s="36">
        <v>0.3</v>
      </c>
      <c r="E28" s="33">
        <f t="shared" si="10"/>
        <v>6.27</v>
      </c>
      <c r="F28" s="22">
        <f t="shared" si="6"/>
        <v>115164</v>
      </c>
      <c r="G28" s="22">
        <f t="shared" si="12"/>
        <v>34550</v>
      </c>
      <c r="H28" s="28">
        <v>38000</v>
      </c>
      <c r="I28" s="203">
        <f>H28</f>
        <v>38000</v>
      </c>
      <c r="J28" s="31">
        <f t="shared" si="11"/>
        <v>66</v>
      </c>
      <c r="K28" s="31">
        <v>10</v>
      </c>
      <c r="L28" s="233">
        <f t="shared" si="2"/>
        <v>20879</v>
      </c>
      <c r="M28" s="200"/>
      <c r="N28" s="201"/>
      <c r="O28"/>
      <c r="P28" s="28">
        <v>128810</v>
      </c>
      <c r="Q28" s="220"/>
      <c r="R28" s="219">
        <f t="shared" si="13"/>
        <v>2.3E-2</v>
      </c>
      <c r="S28" s="219">
        <f t="shared" si="13"/>
        <v>2.7E-2</v>
      </c>
      <c r="T28" s="219">
        <f t="shared" si="13"/>
        <v>3.3000000000000002E-2</v>
      </c>
      <c r="U28" s="219">
        <f t="shared" si="13"/>
        <v>3.9E-2</v>
      </c>
      <c r="V28" s="219">
        <f t="shared" si="13"/>
        <v>4.7E-2</v>
      </c>
      <c r="W28" s="219">
        <f t="shared" si="13"/>
        <v>5.7000000000000002E-2</v>
      </c>
      <c r="X28" s="219">
        <f t="shared" si="13"/>
        <v>6.8000000000000005E-2</v>
      </c>
      <c r="Y28" s="219">
        <f t="shared" si="13"/>
        <v>8.3000000000000004E-2</v>
      </c>
      <c r="Z28" s="219">
        <v>9.9000000000000005E-2</v>
      </c>
      <c r="AA28" s="219">
        <f t="shared" si="9"/>
        <v>0.11899999999999999</v>
      </c>
      <c r="AB28" s="219">
        <f t="shared" si="9"/>
        <v>0.13500000000000001</v>
      </c>
      <c r="AD28" s="13"/>
    </row>
    <row r="29" spans="1:30" x14ac:dyDescent="0.25">
      <c r="B29">
        <v>2024</v>
      </c>
      <c r="C29" s="28">
        <v>17545</v>
      </c>
      <c r="D29" s="36">
        <f t="shared" si="10"/>
        <v>0.3</v>
      </c>
      <c r="E29" s="33">
        <f t="shared" si="10"/>
        <v>6.27</v>
      </c>
      <c r="F29" s="14">
        <f t="shared" si="6"/>
        <v>120255</v>
      </c>
      <c r="G29" s="22">
        <f t="shared" si="12"/>
        <v>36077</v>
      </c>
      <c r="H29" s="28">
        <v>41608</v>
      </c>
      <c r="I29" s="203">
        <f t="shared" ref="I29:I34" si="14">H29</f>
        <v>41608</v>
      </c>
      <c r="J29" s="31">
        <v>67</v>
      </c>
      <c r="K29" s="31">
        <v>0</v>
      </c>
      <c r="L29" s="233">
        <f t="shared" si="2"/>
        <v>21185</v>
      </c>
      <c r="M29" s="200"/>
      <c r="N29" s="201"/>
      <c r="P29" s="28">
        <v>137800</v>
      </c>
      <c r="Q29" s="220"/>
      <c r="R29" s="219">
        <f t="shared" si="13"/>
        <v>2.3E-2</v>
      </c>
      <c r="S29" s="219">
        <f t="shared" si="13"/>
        <v>2.7E-2</v>
      </c>
      <c r="T29" s="219">
        <f t="shared" si="13"/>
        <v>3.3000000000000002E-2</v>
      </c>
      <c r="U29" s="219">
        <f t="shared" si="13"/>
        <v>3.9E-2</v>
      </c>
      <c r="V29" s="219">
        <f t="shared" si="13"/>
        <v>4.7E-2</v>
      </c>
      <c r="W29" s="219">
        <f t="shared" si="13"/>
        <v>5.7000000000000002E-2</v>
      </c>
      <c r="X29" s="219">
        <f t="shared" si="13"/>
        <v>6.8000000000000005E-2</v>
      </c>
      <c r="Y29" s="219">
        <f t="shared" si="13"/>
        <v>8.3000000000000004E-2</v>
      </c>
      <c r="Z29" s="219">
        <v>9.9000000000000005E-2</v>
      </c>
      <c r="AA29" s="219">
        <f t="shared" si="9"/>
        <v>0.11899999999999999</v>
      </c>
      <c r="AB29" s="219">
        <f t="shared" si="9"/>
        <v>0.13500000000000001</v>
      </c>
      <c r="AD29" s="13"/>
    </row>
    <row r="30" spans="1:30" x14ac:dyDescent="0.25">
      <c r="B30">
        <v>2025</v>
      </c>
      <c r="C30" s="28">
        <v>18475</v>
      </c>
      <c r="D30" s="36">
        <f t="shared" ref="C30:E34" si="15">D29</f>
        <v>0.3</v>
      </c>
      <c r="E30" s="33">
        <f t="shared" si="15"/>
        <v>6.27</v>
      </c>
      <c r="F30" s="14">
        <f t="shared" si="6"/>
        <v>119325</v>
      </c>
      <c r="G30" s="22">
        <f t="shared" si="12"/>
        <v>35798</v>
      </c>
      <c r="H30" s="28">
        <v>42108</v>
      </c>
      <c r="I30" s="203">
        <f t="shared" si="14"/>
        <v>42108</v>
      </c>
      <c r="J30" s="31">
        <v>67</v>
      </c>
      <c r="K30" s="31">
        <v>0</v>
      </c>
      <c r="L30" s="233">
        <f t="shared" si="2"/>
        <v>21550</v>
      </c>
      <c r="M30" s="200"/>
      <c r="N30" s="201"/>
      <c r="P30" s="28">
        <f t="shared" ref="P30:P38" si="16">P29</f>
        <v>137800</v>
      </c>
      <c r="Q30" s="220"/>
      <c r="R30" s="219">
        <f t="shared" ref="R30:Y30" si="17">R29</f>
        <v>2.3E-2</v>
      </c>
      <c r="S30" s="219">
        <f t="shared" si="17"/>
        <v>2.7E-2</v>
      </c>
      <c r="T30" s="219">
        <f t="shared" si="17"/>
        <v>3.3000000000000002E-2</v>
      </c>
      <c r="U30" s="219">
        <f t="shared" si="17"/>
        <v>3.9E-2</v>
      </c>
      <c r="V30" s="219">
        <f t="shared" si="17"/>
        <v>4.7E-2</v>
      </c>
      <c r="W30" s="219">
        <f t="shared" si="17"/>
        <v>5.7000000000000002E-2</v>
      </c>
      <c r="X30" s="219">
        <f t="shared" si="17"/>
        <v>6.8000000000000005E-2</v>
      </c>
      <c r="Y30" s="219">
        <f t="shared" si="17"/>
        <v>8.3000000000000004E-2</v>
      </c>
      <c r="Z30" s="219">
        <v>9.9000000000000005E-2</v>
      </c>
      <c r="AA30" s="219">
        <f t="shared" ref="AA30:AB30" si="18">AA29</f>
        <v>0.11899999999999999</v>
      </c>
      <c r="AB30" s="219">
        <f t="shared" si="18"/>
        <v>0.13500000000000001</v>
      </c>
      <c r="AD30" s="13"/>
    </row>
    <row r="31" spans="1:30" x14ac:dyDescent="0.25">
      <c r="B31" s="11">
        <v>2026</v>
      </c>
      <c r="C31" s="29">
        <f t="shared" si="15"/>
        <v>18475</v>
      </c>
      <c r="D31" s="37">
        <f t="shared" si="15"/>
        <v>0.3</v>
      </c>
      <c r="E31" s="34">
        <f t="shared" si="15"/>
        <v>6.27</v>
      </c>
      <c r="F31" s="14">
        <f t="shared" si="6"/>
        <v>119325</v>
      </c>
      <c r="G31" s="22">
        <f t="shared" si="12"/>
        <v>35798</v>
      </c>
      <c r="H31" s="29">
        <f t="shared" ref="H31" si="19">H30</f>
        <v>42108</v>
      </c>
      <c r="I31" s="203">
        <f t="shared" si="14"/>
        <v>42108</v>
      </c>
      <c r="J31" s="31">
        <v>67</v>
      </c>
      <c r="K31" s="31">
        <v>0</v>
      </c>
      <c r="L31" s="233">
        <f t="shared" si="2"/>
        <v>21915</v>
      </c>
      <c r="M31" s="200"/>
      <c r="N31" s="201"/>
      <c r="P31" s="29">
        <f t="shared" si="16"/>
        <v>137800</v>
      </c>
      <c r="Q31" s="220"/>
      <c r="R31" s="219">
        <f t="shared" ref="R31:Y31" si="20">R30</f>
        <v>2.3E-2</v>
      </c>
      <c r="S31" s="219">
        <f t="shared" si="20"/>
        <v>2.7E-2</v>
      </c>
      <c r="T31" s="219">
        <f t="shared" si="20"/>
        <v>3.3000000000000002E-2</v>
      </c>
      <c r="U31" s="219">
        <f t="shared" si="20"/>
        <v>3.9E-2</v>
      </c>
      <c r="V31" s="219">
        <f t="shared" si="20"/>
        <v>4.7E-2</v>
      </c>
      <c r="W31" s="219">
        <f t="shared" si="20"/>
        <v>5.7000000000000002E-2</v>
      </c>
      <c r="X31" s="219">
        <f t="shared" si="20"/>
        <v>6.8000000000000005E-2</v>
      </c>
      <c r="Y31" s="219">
        <f t="shared" si="20"/>
        <v>8.3000000000000004E-2</v>
      </c>
      <c r="Z31" s="219">
        <v>9.9000000000000005E-2</v>
      </c>
      <c r="AA31" s="219">
        <f t="shared" ref="AA31:AB31" si="21">AA30</f>
        <v>0.11899999999999999</v>
      </c>
      <c r="AB31" s="219">
        <f t="shared" si="21"/>
        <v>0.13500000000000001</v>
      </c>
      <c r="AD31" s="13"/>
    </row>
    <row r="32" spans="1:30" x14ac:dyDescent="0.25">
      <c r="B32" s="11">
        <v>2027</v>
      </c>
      <c r="C32" s="29">
        <f t="shared" ref="C32" si="22">C31</f>
        <v>18475</v>
      </c>
      <c r="D32" s="37">
        <f t="shared" si="15"/>
        <v>0.3</v>
      </c>
      <c r="E32" s="34">
        <f t="shared" si="15"/>
        <v>6.27</v>
      </c>
      <c r="F32" s="14">
        <f t="shared" si="6"/>
        <v>119325</v>
      </c>
      <c r="G32" s="22">
        <f t="shared" si="12"/>
        <v>35798</v>
      </c>
      <c r="H32" s="29">
        <f t="shared" ref="H32" si="23">H31</f>
        <v>42108</v>
      </c>
      <c r="I32" s="203">
        <f t="shared" si="14"/>
        <v>42108</v>
      </c>
      <c r="J32" s="31">
        <v>67</v>
      </c>
      <c r="K32" s="31">
        <v>0</v>
      </c>
      <c r="L32" s="233">
        <f t="shared" si="2"/>
        <v>22281</v>
      </c>
      <c r="M32" s="200"/>
      <c r="N32" s="201"/>
      <c r="P32" s="29">
        <f t="shared" si="16"/>
        <v>137800</v>
      </c>
      <c r="Q32" s="220"/>
      <c r="R32" s="219">
        <f t="shared" ref="R32:Y32" si="24">R31</f>
        <v>2.3E-2</v>
      </c>
      <c r="S32" s="219">
        <f t="shared" si="24"/>
        <v>2.7E-2</v>
      </c>
      <c r="T32" s="219">
        <f t="shared" si="24"/>
        <v>3.3000000000000002E-2</v>
      </c>
      <c r="U32" s="219">
        <f t="shared" si="24"/>
        <v>3.9E-2</v>
      </c>
      <c r="V32" s="219">
        <f t="shared" si="24"/>
        <v>4.7E-2</v>
      </c>
      <c r="W32" s="219">
        <f t="shared" si="24"/>
        <v>5.7000000000000002E-2</v>
      </c>
      <c r="X32" s="219">
        <f t="shared" si="24"/>
        <v>6.8000000000000005E-2</v>
      </c>
      <c r="Y32" s="219">
        <f t="shared" si="24"/>
        <v>8.3000000000000004E-2</v>
      </c>
      <c r="Z32" s="219">
        <v>9.9000000000000005E-2</v>
      </c>
      <c r="AA32" s="219">
        <f t="shared" ref="AA32:AB32" si="25">AA31</f>
        <v>0.11899999999999999</v>
      </c>
      <c r="AB32" s="219">
        <f t="shared" si="25"/>
        <v>0.13500000000000001</v>
      </c>
      <c r="AD32" s="13"/>
    </row>
    <row r="33" spans="2:30" x14ac:dyDescent="0.25">
      <c r="B33" s="11">
        <v>2028</v>
      </c>
      <c r="C33" s="29">
        <f t="shared" ref="C33" si="26">C32</f>
        <v>18475</v>
      </c>
      <c r="D33" s="37">
        <f t="shared" si="15"/>
        <v>0.3</v>
      </c>
      <c r="E33" s="34">
        <f t="shared" si="15"/>
        <v>6.27</v>
      </c>
      <c r="F33" s="14">
        <f t="shared" si="6"/>
        <v>119325</v>
      </c>
      <c r="G33" s="22">
        <f t="shared" si="12"/>
        <v>35798</v>
      </c>
      <c r="H33" s="29">
        <f t="shared" ref="H33" si="27">H32</f>
        <v>42108</v>
      </c>
      <c r="I33" s="203">
        <f t="shared" si="14"/>
        <v>42108</v>
      </c>
      <c r="J33" s="31">
        <v>67</v>
      </c>
      <c r="K33" s="31">
        <v>3</v>
      </c>
      <c r="L33" s="233">
        <f t="shared" si="2"/>
        <v>22554</v>
      </c>
      <c r="M33" s="200"/>
      <c r="N33" s="201"/>
      <c r="P33" s="29">
        <f t="shared" si="16"/>
        <v>137800</v>
      </c>
      <c r="Q33" s="220"/>
      <c r="R33" s="219">
        <f t="shared" ref="R33:Y33" si="28">R32</f>
        <v>2.3E-2</v>
      </c>
      <c r="S33" s="219">
        <f t="shared" si="28"/>
        <v>2.7E-2</v>
      </c>
      <c r="T33" s="219">
        <f t="shared" si="28"/>
        <v>3.3000000000000002E-2</v>
      </c>
      <c r="U33" s="219">
        <f t="shared" si="28"/>
        <v>3.9E-2</v>
      </c>
      <c r="V33" s="219">
        <f t="shared" si="28"/>
        <v>4.7E-2</v>
      </c>
      <c r="W33" s="219">
        <f t="shared" si="28"/>
        <v>5.7000000000000002E-2</v>
      </c>
      <c r="X33" s="219">
        <f t="shared" si="28"/>
        <v>6.8000000000000005E-2</v>
      </c>
      <c r="Y33" s="219">
        <f t="shared" si="28"/>
        <v>8.3000000000000004E-2</v>
      </c>
      <c r="Z33" s="219">
        <v>9.9000000000000005E-2</v>
      </c>
      <c r="AA33" s="219">
        <f t="shared" ref="AA33:AB33" si="29">AA32</f>
        <v>0.11899999999999999</v>
      </c>
      <c r="AB33" s="219">
        <f t="shared" si="29"/>
        <v>0.13500000000000001</v>
      </c>
      <c r="AD33" s="13"/>
    </row>
    <row r="34" spans="2:30" x14ac:dyDescent="0.25">
      <c r="B34" s="11">
        <v>2029</v>
      </c>
      <c r="C34" s="29">
        <f t="shared" ref="C34:E38" si="30">C33</f>
        <v>18475</v>
      </c>
      <c r="D34" s="37">
        <f t="shared" si="15"/>
        <v>0.3</v>
      </c>
      <c r="E34" s="34">
        <f t="shared" si="15"/>
        <v>6.27</v>
      </c>
      <c r="F34" s="14">
        <f t="shared" si="6"/>
        <v>119325</v>
      </c>
      <c r="G34" s="22">
        <f t="shared" si="12"/>
        <v>35798</v>
      </c>
      <c r="H34" s="29">
        <f t="shared" ref="H34" si="31">H33</f>
        <v>42108</v>
      </c>
      <c r="I34" s="203">
        <f t="shared" si="14"/>
        <v>42108</v>
      </c>
      <c r="J34" s="31">
        <v>67</v>
      </c>
      <c r="K34" s="31">
        <v>3</v>
      </c>
      <c r="L34" s="233">
        <f t="shared" si="2"/>
        <v>22919</v>
      </c>
      <c r="M34" s="200"/>
      <c r="N34" s="201"/>
      <c r="P34" s="29">
        <f t="shared" si="16"/>
        <v>137800</v>
      </c>
      <c r="Q34" s="220"/>
      <c r="R34" s="219">
        <f t="shared" ref="R34:Y34" si="32">R33</f>
        <v>2.3E-2</v>
      </c>
      <c r="S34" s="219">
        <f t="shared" si="32"/>
        <v>2.7E-2</v>
      </c>
      <c r="T34" s="219">
        <f t="shared" si="32"/>
        <v>3.3000000000000002E-2</v>
      </c>
      <c r="U34" s="219">
        <f t="shared" si="32"/>
        <v>3.9E-2</v>
      </c>
      <c r="V34" s="219">
        <f t="shared" si="32"/>
        <v>4.7E-2</v>
      </c>
      <c r="W34" s="219">
        <f t="shared" si="32"/>
        <v>5.7000000000000002E-2</v>
      </c>
      <c r="X34" s="219">
        <f t="shared" si="32"/>
        <v>6.8000000000000005E-2</v>
      </c>
      <c r="Y34" s="219">
        <f t="shared" si="32"/>
        <v>8.3000000000000004E-2</v>
      </c>
      <c r="Z34" s="219">
        <v>9.9000000000000005E-2</v>
      </c>
      <c r="AA34" s="219">
        <f t="shared" ref="AA34:AB34" si="33">AA33</f>
        <v>0.11899999999999999</v>
      </c>
      <c r="AB34" s="219">
        <f t="shared" si="33"/>
        <v>0.13500000000000001</v>
      </c>
      <c r="AD34" s="13"/>
    </row>
    <row r="35" spans="2:30" x14ac:dyDescent="0.25">
      <c r="B35" s="11">
        <v>2030</v>
      </c>
      <c r="C35" s="29">
        <f t="shared" si="30"/>
        <v>18475</v>
      </c>
      <c r="D35" s="37">
        <f t="shared" si="30"/>
        <v>0.3</v>
      </c>
      <c r="E35" s="34">
        <f t="shared" si="30"/>
        <v>6.27</v>
      </c>
      <c r="F35" s="14">
        <f t="shared" si="6"/>
        <v>119325</v>
      </c>
      <c r="G35" s="22">
        <f t="shared" si="12"/>
        <v>35798</v>
      </c>
      <c r="H35" s="29">
        <f t="shared" ref="H35" si="34">H34</f>
        <v>42108</v>
      </c>
      <c r="I35" s="203">
        <f t="shared" ref="I35:I38" si="35">H35</f>
        <v>42108</v>
      </c>
      <c r="J35" s="31">
        <v>67</v>
      </c>
      <c r="K35" s="31">
        <v>3</v>
      </c>
      <c r="L35" s="233">
        <f t="shared" si="2"/>
        <v>23284</v>
      </c>
      <c r="M35" s="200"/>
      <c r="N35" s="201"/>
      <c r="P35" s="29">
        <f t="shared" si="16"/>
        <v>137800</v>
      </c>
      <c r="Q35" s="220"/>
      <c r="R35" s="219">
        <f t="shared" ref="R35:Y35" si="36">R34</f>
        <v>2.3E-2</v>
      </c>
      <c r="S35" s="219">
        <f t="shared" si="36"/>
        <v>2.7E-2</v>
      </c>
      <c r="T35" s="219">
        <f t="shared" si="36"/>
        <v>3.3000000000000002E-2</v>
      </c>
      <c r="U35" s="219">
        <f t="shared" si="36"/>
        <v>3.9E-2</v>
      </c>
      <c r="V35" s="219">
        <f t="shared" si="36"/>
        <v>4.7E-2</v>
      </c>
      <c r="W35" s="219">
        <f t="shared" si="36"/>
        <v>5.7000000000000002E-2</v>
      </c>
      <c r="X35" s="219">
        <f t="shared" si="36"/>
        <v>6.8000000000000005E-2</v>
      </c>
      <c r="Y35" s="219">
        <f t="shared" si="36"/>
        <v>8.3000000000000004E-2</v>
      </c>
      <c r="Z35" s="219">
        <v>1.099</v>
      </c>
      <c r="AA35" s="219">
        <f t="shared" ref="AA35:AB35" si="37">AA34</f>
        <v>0.11899999999999999</v>
      </c>
      <c r="AB35" s="219">
        <f t="shared" si="37"/>
        <v>0.13500000000000001</v>
      </c>
      <c r="AD35" s="13"/>
    </row>
    <row r="36" spans="2:30" x14ac:dyDescent="0.25">
      <c r="B36" s="11">
        <v>2031</v>
      </c>
      <c r="C36" s="29">
        <f t="shared" si="30"/>
        <v>18475</v>
      </c>
      <c r="D36" s="37">
        <f t="shared" si="30"/>
        <v>0.3</v>
      </c>
      <c r="E36" s="34">
        <f t="shared" si="30"/>
        <v>6.27</v>
      </c>
      <c r="F36" s="14">
        <f t="shared" si="6"/>
        <v>119325</v>
      </c>
      <c r="G36" s="22">
        <f t="shared" si="12"/>
        <v>35798</v>
      </c>
      <c r="H36" s="29">
        <f t="shared" ref="H36" si="38">H35</f>
        <v>42108</v>
      </c>
      <c r="I36" s="203">
        <f t="shared" si="35"/>
        <v>42108</v>
      </c>
      <c r="J36" s="230">
        <f t="shared" ref="J36:K36" si="39">J35</f>
        <v>67</v>
      </c>
      <c r="K36" s="230">
        <f t="shared" si="39"/>
        <v>3</v>
      </c>
      <c r="L36" s="232">
        <f t="shared" si="2"/>
        <v>23650</v>
      </c>
      <c r="M36" s="200"/>
      <c r="N36" s="201"/>
      <c r="P36" s="29">
        <f t="shared" si="16"/>
        <v>137800</v>
      </c>
      <c r="Q36" s="220"/>
      <c r="R36" s="219">
        <f t="shared" ref="R36:Y36" si="40">R35</f>
        <v>2.3E-2</v>
      </c>
      <c r="S36" s="219">
        <f t="shared" si="40"/>
        <v>2.7E-2</v>
      </c>
      <c r="T36" s="219">
        <f t="shared" si="40"/>
        <v>3.3000000000000002E-2</v>
      </c>
      <c r="U36" s="219">
        <f t="shared" si="40"/>
        <v>3.9E-2</v>
      </c>
      <c r="V36" s="219">
        <f t="shared" si="40"/>
        <v>4.7E-2</v>
      </c>
      <c r="W36" s="219">
        <f t="shared" si="40"/>
        <v>5.7000000000000002E-2</v>
      </c>
      <c r="X36" s="219">
        <f t="shared" si="40"/>
        <v>6.8000000000000005E-2</v>
      </c>
      <c r="Y36" s="219">
        <f t="shared" si="40"/>
        <v>8.3000000000000004E-2</v>
      </c>
      <c r="Z36" s="219">
        <v>2.0990000000000002</v>
      </c>
      <c r="AA36" s="219">
        <f t="shared" ref="AA36:AB36" si="41">AA35</f>
        <v>0.11899999999999999</v>
      </c>
      <c r="AB36" s="219">
        <f t="shared" si="41"/>
        <v>0.13500000000000001</v>
      </c>
      <c r="AD36" s="13"/>
    </row>
    <row r="37" spans="2:30" x14ac:dyDescent="0.25">
      <c r="B37" s="11">
        <v>2032</v>
      </c>
      <c r="C37" s="29">
        <f t="shared" si="30"/>
        <v>18475</v>
      </c>
      <c r="D37" s="37">
        <f t="shared" si="30"/>
        <v>0.3</v>
      </c>
      <c r="E37" s="34">
        <f t="shared" si="30"/>
        <v>6.27</v>
      </c>
      <c r="F37" s="14">
        <f t="shared" si="6"/>
        <v>119325</v>
      </c>
      <c r="G37" s="22">
        <f t="shared" si="12"/>
        <v>35798</v>
      </c>
      <c r="H37" s="29">
        <f t="shared" ref="H37" si="42">H36</f>
        <v>42108</v>
      </c>
      <c r="I37" s="203">
        <f t="shared" si="35"/>
        <v>42108</v>
      </c>
      <c r="J37" s="230">
        <f t="shared" ref="J37:K37" si="43">J36</f>
        <v>67</v>
      </c>
      <c r="K37" s="230">
        <f t="shared" si="43"/>
        <v>3</v>
      </c>
      <c r="L37" s="232">
        <f t="shared" si="2"/>
        <v>24015</v>
      </c>
      <c r="M37" s="200"/>
      <c r="N37" s="201"/>
      <c r="P37" s="29">
        <f t="shared" si="16"/>
        <v>137800</v>
      </c>
      <c r="Q37" s="220"/>
      <c r="R37" s="219">
        <f t="shared" ref="R37:Y37" si="44">R36</f>
        <v>2.3E-2</v>
      </c>
      <c r="S37" s="219">
        <f t="shared" si="44"/>
        <v>2.7E-2</v>
      </c>
      <c r="T37" s="219">
        <f t="shared" si="44"/>
        <v>3.3000000000000002E-2</v>
      </c>
      <c r="U37" s="219">
        <f t="shared" si="44"/>
        <v>3.9E-2</v>
      </c>
      <c r="V37" s="219">
        <f t="shared" si="44"/>
        <v>4.7E-2</v>
      </c>
      <c r="W37" s="219">
        <f t="shared" si="44"/>
        <v>5.7000000000000002E-2</v>
      </c>
      <c r="X37" s="219">
        <f t="shared" si="44"/>
        <v>6.8000000000000005E-2</v>
      </c>
      <c r="Y37" s="219">
        <f t="shared" si="44"/>
        <v>8.3000000000000004E-2</v>
      </c>
      <c r="Z37" s="219">
        <v>3.0990000000000002</v>
      </c>
      <c r="AA37" s="219">
        <f t="shared" ref="AA37:AB37" si="45">AA36</f>
        <v>0.11899999999999999</v>
      </c>
      <c r="AB37" s="219">
        <f t="shared" si="45"/>
        <v>0.13500000000000001</v>
      </c>
      <c r="AD37" s="13"/>
    </row>
    <row r="38" spans="2:30" x14ac:dyDescent="0.25">
      <c r="B38" s="11">
        <v>2033</v>
      </c>
      <c r="C38" s="29">
        <f t="shared" si="30"/>
        <v>18475</v>
      </c>
      <c r="D38" s="37">
        <f t="shared" si="30"/>
        <v>0.3</v>
      </c>
      <c r="E38" s="34">
        <f t="shared" si="30"/>
        <v>6.27</v>
      </c>
      <c r="F38" s="14">
        <f t="shared" si="6"/>
        <v>119325</v>
      </c>
      <c r="G38" s="22">
        <f t="shared" si="12"/>
        <v>35798</v>
      </c>
      <c r="H38" s="29">
        <f t="shared" ref="H38" si="46">H37</f>
        <v>42108</v>
      </c>
      <c r="I38" s="203">
        <f t="shared" si="35"/>
        <v>42108</v>
      </c>
      <c r="J38" s="230">
        <f t="shared" ref="J38:K38" si="47">J37</f>
        <v>67</v>
      </c>
      <c r="K38" s="230">
        <f t="shared" si="47"/>
        <v>3</v>
      </c>
      <c r="L38" s="232">
        <f t="shared" si="2"/>
        <v>24380</v>
      </c>
      <c r="M38" s="200"/>
      <c r="N38" s="201"/>
      <c r="P38" s="29">
        <f t="shared" si="16"/>
        <v>137800</v>
      </c>
      <c r="Q38" s="220"/>
      <c r="R38" s="219">
        <f t="shared" ref="R38:Y38" si="48">R37</f>
        <v>2.3E-2</v>
      </c>
      <c r="S38" s="219">
        <f t="shared" si="48"/>
        <v>2.7E-2</v>
      </c>
      <c r="T38" s="219">
        <f t="shared" si="48"/>
        <v>3.3000000000000002E-2</v>
      </c>
      <c r="U38" s="219">
        <f t="shared" si="48"/>
        <v>3.9E-2</v>
      </c>
      <c r="V38" s="219">
        <f t="shared" si="48"/>
        <v>4.7E-2</v>
      </c>
      <c r="W38" s="219">
        <f t="shared" si="48"/>
        <v>5.7000000000000002E-2</v>
      </c>
      <c r="X38" s="219">
        <f t="shared" si="48"/>
        <v>6.8000000000000005E-2</v>
      </c>
      <c r="Y38" s="219">
        <f t="shared" si="48"/>
        <v>8.3000000000000004E-2</v>
      </c>
      <c r="Z38" s="219">
        <v>4.0990000000000002</v>
      </c>
      <c r="AA38" s="219">
        <f t="shared" ref="AA38:AB38" si="49">AA37</f>
        <v>0.11899999999999999</v>
      </c>
      <c r="AB38" s="219">
        <f t="shared" si="49"/>
        <v>0.13500000000000001</v>
      </c>
      <c r="AD38" s="13"/>
    </row>
    <row r="39" spans="2:30" x14ac:dyDescent="0.25">
      <c r="M39" s="202" t="s">
        <v>52</v>
      </c>
      <c r="N39" s="202"/>
      <c r="Q39" s="36"/>
      <c r="R39" s="18"/>
      <c r="S39" s="18"/>
      <c r="T39" s="18"/>
      <c r="U39" s="18"/>
      <c r="V39" s="18"/>
      <c r="W39" s="18"/>
      <c r="X39" s="18"/>
      <c r="Y39" s="18"/>
      <c r="Z39" s="18"/>
      <c r="AA39" s="18"/>
      <c r="AB39" s="18"/>
    </row>
    <row r="41" spans="2:30" x14ac:dyDescent="0.25">
      <c r="P41" s="20"/>
    </row>
    <row r="43" spans="2:30" x14ac:dyDescent="0.25">
      <c r="M43" s="2"/>
      <c r="P43" s="23"/>
    </row>
  </sheetData>
  <mergeCells count="1">
    <mergeCell ref="J4:K4"/>
  </mergeCells>
  <phoneticPr fontId="6" type="noConversion"/>
  <pageMargins left="0.75" right="0.75" top="1" bottom="1" header="0.5" footer="0.5"/>
  <pageSetup paperSize="9" orientation="portrait" horizontalDpi="4294967292" verticalDpi="4294967292"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4C597-5263-47DC-A4A4-113FDEE18F12}">
  <sheetPr>
    <tabColor theme="7" tint="0.59999389629810485"/>
    <pageSetUpPr fitToPage="1"/>
  </sheetPr>
  <dimension ref="A1:AL112"/>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22.125" style="72" hidden="1" customWidth="1"/>
    <col min="33" max="33" width="13.625" style="72" hidden="1" customWidth="1"/>
    <col min="34" max="34" width="15" style="42" hidden="1" customWidth="1"/>
    <col min="35" max="35" width="11.75" style="42" hidden="1" customWidth="1"/>
    <col min="36" max="37" width="14.125" style="42" hidden="1" customWidth="1"/>
    <col min="38" max="38" width="6.625" style="42" hidden="1" customWidth="1"/>
    <col min="39" max="42" width="10.625" style="42" customWidth="1"/>
    <col min="43" max="16384" width="10.625" style="42"/>
  </cols>
  <sheetData>
    <row r="1" spans="1:38" x14ac:dyDescent="0.25">
      <c r="A1" s="39"/>
      <c r="B1" s="40"/>
      <c r="C1" s="40"/>
      <c r="D1" s="40"/>
      <c r="E1" s="40"/>
      <c r="F1" s="40"/>
      <c r="G1" s="40"/>
      <c r="H1" s="40"/>
      <c r="I1" s="40"/>
      <c r="J1" s="40"/>
      <c r="K1" s="40"/>
      <c r="L1" s="40"/>
      <c r="M1" s="40"/>
      <c r="N1" s="40"/>
      <c r="O1" s="40"/>
      <c r="P1" s="40"/>
      <c r="Q1" s="40"/>
      <c r="R1" s="40"/>
      <c r="S1" s="40"/>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c r="AG3" s="44"/>
      <c r="AH3" s="52" t="s">
        <v>20</v>
      </c>
      <c r="AI3" s="52" t="s">
        <v>21</v>
      </c>
      <c r="AJ3" s="221"/>
      <c r="AK3" s="221"/>
      <c r="AL3" s="45"/>
    </row>
    <row r="4" spans="1:38"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09" t="s">
        <v>12</v>
      </c>
      <c r="AG4" s="44"/>
      <c r="AH4" s="52"/>
      <c r="AI4" s="52" t="s">
        <v>22</v>
      </c>
      <c r="AJ4" s="221"/>
      <c r="AK4" s="221"/>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10" t="s">
        <v>11</v>
      </c>
      <c r="AG5" s="44"/>
      <c r="AH5" s="49"/>
      <c r="AI5" s="49"/>
      <c r="AJ5" s="221"/>
      <c r="AK5" s="221"/>
      <c r="AL5" s="45"/>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206"/>
      <c r="AH6" s="60">
        <v>11</v>
      </c>
      <c r="AI6" s="60">
        <v>12</v>
      </c>
      <c r="AJ6" s="222"/>
      <c r="AK6" s="222"/>
      <c r="AL6" s="60"/>
    </row>
    <row r="7" spans="1:38" ht="23.25" x14ac:dyDescent="0.35">
      <c r="A7" s="56"/>
      <c r="B7" s="61"/>
      <c r="C7" s="57"/>
      <c r="D7" s="57"/>
      <c r="E7" s="57"/>
      <c r="F7" s="57"/>
      <c r="G7" s="57"/>
      <c r="H7" s="57"/>
      <c r="I7" s="62" t="s">
        <v>40</v>
      </c>
      <c r="J7" s="175">
        <f>'2025'!J7-1</f>
        <v>2024</v>
      </c>
      <c r="K7" s="57"/>
      <c r="L7" s="64"/>
      <c r="M7" s="57"/>
      <c r="N7" s="57"/>
      <c r="O7" s="65">
        <f>AA7</f>
        <v>17545</v>
      </c>
      <c r="P7" s="66" t="s">
        <v>9</v>
      </c>
      <c r="Q7" s="57"/>
      <c r="R7" s="57"/>
      <c r="S7" s="57"/>
      <c r="T7" s="58"/>
      <c r="AA7" s="197">
        <f>VLOOKUP($J$7,gegevens!$B$6:$I$38,AA6)</f>
        <v>17545</v>
      </c>
      <c r="AB7" s="198">
        <f>VLOOKUP($J$7,gegevens!$B$6:$I$38,AB6)</f>
        <v>0.3</v>
      </c>
      <c r="AC7" s="231">
        <f>VLOOKUP($J$7,gegevens!$B$6:$I$38,AC6)</f>
        <v>6.27</v>
      </c>
      <c r="AD7" s="197">
        <f>VLOOKUP($J$7,gegevens!$B$6:$I$38,AD6)</f>
        <v>120255</v>
      </c>
      <c r="AE7" s="197">
        <f>VLOOKUP($J$7,gegevens!$B$6:$I$38,AE6)</f>
        <v>36077</v>
      </c>
      <c r="AF7" s="197">
        <f>VLOOKUP($J$7,gegevens!$B$6:$I$38,AF6)</f>
        <v>41608</v>
      </c>
      <c r="AG7" s="207"/>
      <c r="AH7" s="198">
        <f>VLOOKUP($J$7-1,gegevens!$B$6:$O$38,AH6)</f>
        <v>20879</v>
      </c>
      <c r="AI7" s="197">
        <f>VLOOKUP($J$7-1,gegevens!$B$6:$O$38,AI6)</f>
        <v>0</v>
      </c>
      <c r="AJ7" s="223"/>
      <c r="AK7" s="224"/>
      <c r="AL7" s="67"/>
    </row>
    <row r="8" spans="1:38" x14ac:dyDescent="0.25">
      <c r="A8" s="56"/>
      <c r="B8" s="57"/>
      <c r="C8" s="57"/>
      <c r="D8" s="57"/>
      <c r="E8" s="57"/>
      <c r="F8" s="57"/>
      <c r="G8" s="57"/>
      <c r="H8" s="57"/>
      <c r="I8" s="68"/>
      <c r="J8" s="57"/>
      <c r="K8" s="57"/>
      <c r="L8" s="57"/>
      <c r="M8" s="57"/>
      <c r="N8" s="57"/>
      <c r="O8" s="65">
        <f>MAX(0,ROUNDUP(MIN(J12+M12+P12-O7,AD7),0))*AB13</f>
        <v>0</v>
      </c>
      <c r="P8" s="66" t="str">
        <f>"Premiegrondslag in " &amp;J7</f>
        <v>Premiegrondslag in 2024</v>
      </c>
      <c r="Q8" s="57"/>
      <c r="R8" s="57"/>
      <c r="S8" s="57"/>
      <c r="T8" s="58"/>
      <c r="AA8" s="44"/>
      <c r="AB8" s="44"/>
      <c r="AC8" s="44"/>
      <c r="AD8" s="44"/>
      <c r="AE8" s="44"/>
      <c r="AF8" s="211"/>
      <c r="AG8" s="208"/>
      <c r="AH8" s="52"/>
      <c r="AI8" s="52"/>
      <c r="AJ8" s="221"/>
      <c r="AK8" s="221"/>
      <c r="AL8" s="45"/>
    </row>
    <row r="9" spans="1:38" x14ac:dyDescent="0.25">
      <c r="A9" s="56"/>
      <c r="B9" s="57"/>
      <c r="C9" s="57"/>
      <c r="D9" s="57"/>
      <c r="E9" s="57"/>
      <c r="F9" s="57"/>
      <c r="G9" s="57"/>
      <c r="H9" s="57"/>
      <c r="I9" s="57"/>
      <c r="J9" s="212"/>
      <c r="K9" s="57"/>
      <c r="L9" s="57"/>
      <c r="M9" s="57"/>
      <c r="N9" s="57"/>
      <c r="O9" s="71">
        <f>AB7</f>
        <v>0.3</v>
      </c>
      <c r="P9" s="66" t="s">
        <v>44</v>
      </c>
      <c r="Q9" s="57"/>
      <c r="R9" s="57"/>
      <c r="S9" s="57"/>
      <c r="T9" s="58"/>
      <c r="AB9" s="72" t="s">
        <v>18</v>
      </c>
      <c r="AC9" s="72" t="s">
        <v>17</v>
      </c>
      <c r="AF9" s="205"/>
      <c r="AG9" s="205"/>
      <c r="AH9" s="45"/>
      <c r="AI9" s="45"/>
      <c r="AJ9" s="221"/>
      <c r="AK9" s="221"/>
      <c r="AL9" s="45"/>
    </row>
    <row r="10" spans="1:38" x14ac:dyDescent="0.25">
      <c r="A10" s="56"/>
      <c r="B10" s="57"/>
      <c r="C10" s="57"/>
      <c r="D10" s="57"/>
      <c r="E10" s="57"/>
      <c r="F10" s="57"/>
      <c r="G10" s="57"/>
      <c r="H10" s="57"/>
      <c r="I10" s="73"/>
      <c r="J10" s="73"/>
      <c r="K10" s="73"/>
      <c r="L10" s="73"/>
      <c r="M10" s="57"/>
      <c r="N10" s="74"/>
      <c r="O10" s="74"/>
      <c r="P10" s="57"/>
      <c r="Q10" s="57"/>
      <c r="R10" s="57"/>
      <c r="S10" s="57"/>
      <c r="T10" s="58"/>
      <c r="AA10" s="72" t="s">
        <v>25</v>
      </c>
      <c r="AB10" s="196">
        <f>J7-YEAR(Geboortedatum)-1</f>
        <v>43</v>
      </c>
      <c r="AC10" s="196">
        <f>12-MONTH(Geboortedatum)</f>
        <v>11</v>
      </c>
      <c r="AF10" s="205"/>
      <c r="AG10" s="205"/>
      <c r="AH10" s="45"/>
      <c r="AI10" s="45"/>
      <c r="AJ10" s="221"/>
      <c r="AK10" s="221"/>
      <c r="AL10" s="45"/>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67</v>
      </c>
      <c r="AC11" s="196">
        <f>VLOOKUP($J$7,gegevens!$B$6:$K$38,10)</f>
        <v>0</v>
      </c>
      <c r="AF11" s="225"/>
      <c r="AG11" s="225"/>
      <c r="AI11" s="45"/>
      <c r="AJ11" s="45"/>
      <c r="AK11" s="45"/>
      <c r="AL11" s="45"/>
    </row>
    <row r="12" spans="1:38" x14ac:dyDescent="0.25">
      <c r="A12" s="56"/>
      <c r="B12" s="57"/>
      <c r="C12" s="57"/>
      <c r="D12" s="57"/>
      <c r="E12" s="57"/>
      <c r="F12" s="57"/>
      <c r="G12" s="57"/>
      <c r="H12" s="57"/>
      <c r="I12" s="78" t="str">
        <f>"Inkomen "&amp;(J7-1)</f>
        <v>Inkomen 2023</v>
      </c>
      <c r="J12" s="79">
        <v>0</v>
      </c>
      <c r="K12" s="80"/>
      <c r="L12" s="81" t="str">
        <f>"Winst/(Verlies) "&amp;($J$7-1)</f>
        <v>Winst/(Verlies) 2023</v>
      </c>
      <c r="M12" s="82">
        <v>0</v>
      </c>
      <c r="N12" s="75"/>
      <c r="O12" s="81" t="str">
        <f>"Overig inkomen "&amp;($J$7-1)</f>
        <v>Overig inkomen 2023</v>
      </c>
      <c r="P12" s="82">
        <v>0</v>
      </c>
      <c r="Q12" s="57"/>
      <c r="R12" s="57"/>
      <c r="S12" s="57"/>
      <c r="T12" s="58"/>
      <c r="AA12" s="72" t="s">
        <v>64</v>
      </c>
      <c r="AB12" s="234" t="b">
        <f>IFERROR(_xlfn.XLOOKUP(Geboortedatum,gegevens!$L$6:$L$38,gegevens!$B$6:$B$38,TRUE,1),FALSE)</f>
        <v>1</v>
      </c>
      <c r="AF12" s="226"/>
      <c r="AG12" s="227"/>
      <c r="AI12" s="45"/>
      <c r="AJ12" s="45"/>
      <c r="AK12" s="45"/>
      <c r="AL12" s="85"/>
    </row>
    <row r="13" spans="1:38" x14ac:dyDescent="0.25">
      <c r="A13" s="56"/>
      <c r="B13" s="57"/>
      <c r="C13" s="57"/>
      <c r="D13" s="57"/>
      <c r="E13" s="57"/>
      <c r="F13" s="57"/>
      <c r="G13" s="57"/>
      <c r="H13" s="57"/>
      <c r="I13" s="101"/>
      <c r="J13" s="57"/>
      <c r="K13" s="57"/>
      <c r="L13" s="86"/>
      <c r="M13" s="57"/>
      <c r="N13" s="75"/>
      <c r="O13" s="75"/>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57"/>
      <c r="M14" s="57"/>
      <c r="N14" s="57"/>
      <c r="O14" s="57"/>
      <c r="P14" s="57"/>
      <c r="Q14" s="57"/>
      <c r="R14" s="57"/>
      <c r="S14" s="57"/>
      <c r="T14" s="58"/>
      <c r="AB14" s="214">
        <v>0</v>
      </c>
      <c r="AH14" s="45"/>
      <c r="AI14" s="45"/>
      <c r="AJ14" s="45"/>
      <c r="AK14" s="45"/>
      <c r="AL14" s="45"/>
    </row>
    <row r="15" spans="1:38" x14ac:dyDescent="0.25">
      <c r="A15" s="56"/>
      <c r="B15" s="57"/>
      <c r="C15" s="57"/>
      <c r="D15" s="57"/>
      <c r="E15" s="57"/>
      <c r="F15" s="57"/>
      <c r="G15" s="57"/>
      <c r="H15" s="57"/>
      <c r="I15" s="177" t="s">
        <v>38</v>
      </c>
      <c r="J15" s="91"/>
      <c r="K15" s="57"/>
      <c r="L15" s="57"/>
      <c r="M15" s="57"/>
      <c r="N15" s="57"/>
      <c r="O15" s="57"/>
      <c r="P15" s="57"/>
      <c r="Q15" s="57"/>
      <c r="R15" s="57"/>
      <c r="S15" s="57"/>
      <c r="T15" s="58"/>
      <c r="AB15" s="214">
        <v>1</v>
      </c>
      <c r="AH15" s="45"/>
      <c r="AI15" s="45"/>
      <c r="AJ15" s="45"/>
      <c r="AK15" s="45"/>
      <c r="AL15" s="45"/>
    </row>
    <row r="16" spans="1:38" x14ac:dyDescent="0.25">
      <c r="A16" s="56"/>
      <c r="B16" s="57"/>
      <c r="C16" s="57"/>
      <c r="D16" s="57"/>
      <c r="E16" s="57"/>
      <c r="F16" s="57"/>
      <c r="G16" s="57"/>
      <c r="H16" s="57"/>
      <c r="I16" s="178"/>
      <c r="J16" s="94"/>
      <c r="K16" s="57"/>
      <c r="L16" s="57"/>
      <c r="M16" s="57"/>
      <c r="N16" s="57"/>
      <c r="O16" s="57"/>
      <c r="P16" s="57"/>
      <c r="Q16" s="57"/>
      <c r="R16" s="57"/>
      <c r="S16" s="57"/>
      <c r="T16" s="58"/>
      <c r="AF16" s="45"/>
      <c r="AI16" s="45"/>
      <c r="AJ16" s="45"/>
      <c r="AK16" s="45"/>
      <c r="AL16" s="45"/>
    </row>
    <row r="17" spans="1:38"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38" x14ac:dyDescent="0.25">
      <c r="A18" s="56"/>
      <c r="B18" s="57"/>
      <c r="C18" s="57"/>
      <c r="D18" s="57"/>
      <c r="E18" s="57"/>
      <c r="F18" s="57"/>
      <c r="G18" s="57"/>
      <c r="H18" s="57"/>
      <c r="I18" s="97" t="str">
        <f>"Factor A "&amp;(J7-1)</f>
        <v>Factor A 2023</v>
      </c>
      <c r="J18" s="98">
        <v>0</v>
      </c>
      <c r="K18" s="57"/>
      <c r="L18" s="57"/>
      <c r="M18" s="57"/>
      <c r="N18" s="57"/>
      <c r="O18" s="57"/>
      <c r="P18" s="57"/>
      <c r="Q18" s="57"/>
      <c r="R18" s="57"/>
      <c r="S18" s="57"/>
      <c r="T18" s="58"/>
      <c r="AH18" s="45"/>
      <c r="AI18" s="45"/>
      <c r="AJ18" s="45"/>
      <c r="AK18" s="45"/>
      <c r="AL18" s="45"/>
    </row>
    <row r="19" spans="1:38" x14ac:dyDescent="0.25">
      <c r="A19" s="56"/>
      <c r="B19" s="57"/>
      <c r="C19" s="57"/>
      <c r="D19" s="57"/>
      <c r="E19" s="57"/>
      <c r="F19" s="57"/>
      <c r="G19" s="57"/>
      <c r="H19" s="57"/>
      <c r="I19" s="101" t="s">
        <v>10</v>
      </c>
      <c r="J19" s="57">
        <f>AC7</f>
        <v>6.27</v>
      </c>
      <c r="K19" s="57"/>
      <c r="L19" s="99" t="str">
        <f>"Afname FOR in "&amp;(J7-1)</f>
        <v>Afname FOR in 2023</v>
      </c>
      <c r="M19" s="100">
        <v>0</v>
      </c>
      <c r="N19" s="57"/>
      <c r="O19" s="57"/>
      <c r="P19" s="57"/>
      <c r="Q19" s="57"/>
      <c r="R19" s="57"/>
      <c r="S19" s="57"/>
      <c r="T19" s="58"/>
      <c r="AH19" s="45"/>
      <c r="AI19" s="45"/>
      <c r="AJ19" s="45"/>
      <c r="AK19" s="45"/>
      <c r="AL19" s="45"/>
    </row>
    <row r="20" spans="1:38" x14ac:dyDescent="0.25">
      <c r="A20" s="56"/>
      <c r="B20" s="57"/>
      <c r="C20" s="57"/>
      <c r="D20" s="57"/>
      <c r="E20" s="57"/>
      <c r="F20" s="57"/>
      <c r="G20" s="57"/>
      <c r="H20" s="57"/>
      <c r="I20" s="57"/>
      <c r="J20" s="57"/>
      <c r="K20" s="57"/>
      <c r="L20" s="99" t="str">
        <f>"FOR omgezet naar lijfrente in "&amp;(J7)</f>
        <v>FOR omgezet naar lijfrente in 2024</v>
      </c>
      <c r="M20" s="102">
        <v>0</v>
      </c>
      <c r="N20" s="103" t="s">
        <v>3</v>
      </c>
      <c r="O20" s="104">
        <f>ROUNDUP(I46,0)</f>
        <v>0</v>
      </c>
      <c r="P20" s="57"/>
      <c r="Q20" s="57"/>
      <c r="R20" s="57"/>
      <c r="S20" s="57"/>
      <c r="T20" s="58"/>
      <c r="AH20" s="45"/>
      <c r="AI20" s="45"/>
      <c r="AJ20" s="45"/>
      <c r="AK20" s="45"/>
      <c r="AL20" s="45"/>
    </row>
    <row r="21" spans="1:38"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row>
    <row r="22" spans="1:38" x14ac:dyDescent="0.25">
      <c r="A22" s="53"/>
      <c r="B22" s="54"/>
      <c r="C22" s="54"/>
      <c r="D22" s="54"/>
      <c r="E22" s="54"/>
      <c r="F22" s="54"/>
      <c r="G22" s="54"/>
      <c r="H22" s="54"/>
      <c r="I22" s="54"/>
      <c r="J22" s="54"/>
      <c r="K22" s="54"/>
      <c r="L22" s="54"/>
      <c r="M22" s="54"/>
      <c r="N22" s="54"/>
      <c r="O22" s="54"/>
      <c r="P22" s="54"/>
      <c r="Q22" s="54"/>
      <c r="R22" s="54"/>
      <c r="S22" s="54"/>
      <c r="T22" s="55"/>
      <c r="U22" s="105"/>
      <c r="V22" s="105"/>
      <c r="W22" s="105"/>
      <c r="AH22" s="45"/>
      <c r="AI22" s="45"/>
      <c r="AJ22" s="45"/>
      <c r="AK22" s="45"/>
      <c r="AL22" s="45"/>
    </row>
    <row r="23" spans="1:38"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row>
    <row r="24" spans="1:38" ht="18.75" thickBot="1" x14ac:dyDescent="0.3">
      <c r="A24" s="46"/>
      <c r="B24" s="47"/>
      <c r="C24" s="47"/>
      <c r="D24" s="47"/>
      <c r="E24" s="47"/>
      <c r="F24" s="47"/>
      <c r="G24" s="47"/>
      <c r="H24" s="47"/>
      <c r="I24" s="106" t="str">
        <f>"Beschikbare jaarruimte in "&amp;J7</f>
        <v>Beschikbare jaarruimte in 2024</v>
      </c>
      <c r="J24" s="107"/>
      <c r="K24" s="107"/>
      <c r="L24" s="108"/>
      <c r="M24" s="109">
        <f>MAX(0,ROUNDUP(O8*O9-J18*J19,0))*AB13</f>
        <v>0</v>
      </c>
      <c r="N24" s="47"/>
      <c r="O24" s="47"/>
      <c r="P24" s="242"/>
      <c r="Q24" s="243"/>
      <c r="R24" s="47"/>
      <c r="S24" s="47"/>
      <c r="T24" s="48"/>
      <c r="AH24" s="45"/>
      <c r="AI24" s="45"/>
      <c r="AJ24" s="45"/>
      <c r="AK24" s="45"/>
      <c r="AL24" s="45"/>
    </row>
    <row r="25" spans="1:38"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row>
    <row r="26" spans="1:38" ht="18.75" thickBot="1" x14ac:dyDescent="0.3">
      <c r="A26" s="46"/>
      <c r="B26" s="47"/>
      <c r="C26" s="47"/>
      <c r="D26" s="47"/>
      <c r="E26" s="47"/>
      <c r="F26" s="47"/>
      <c r="G26" s="47"/>
      <c r="H26" s="47"/>
      <c r="I26" s="114" t="str">
        <f>"Beschikbare reserveringsruimte in "&amp;J7</f>
        <v>Beschikbare reserveringsruimte in 2024</v>
      </c>
      <c r="J26" s="115"/>
      <c r="K26" s="115"/>
      <c r="L26" s="116"/>
      <c r="M26" s="109">
        <f>MIN(SUM(J38:S38),AF7)</f>
        <v>0</v>
      </c>
      <c r="N26" s="47"/>
      <c r="O26" s="47"/>
      <c r="P26" s="47"/>
      <c r="Q26" s="47"/>
      <c r="R26" s="47"/>
      <c r="S26" s="47"/>
      <c r="T26" s="48"/>
      <c r="X26" s="117"/>
      <c r="Y26" s="117"/>
      <c r="AA26" s="45"/>
      <c r="AB26" s="45"/>
      <c r="AC26" s="45"/>
      <c r="AD26" s="42"/>
      <c r="AE26" s="42"/>
      <c r="AF26" s="42"/>
      <c r="AG26" s="42"/>
    </row>
    <row r="27" spans="1:38"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V27" s="105"/>
      <c r="W27" s="105"/>
      <c r="Z27" s="121"/>
      <c r="AA27" s="45"/>
      <c r="AB27" s="45"/>
      <c r="AC27" s="45"/>
      <c r="AD27" s="42"/>
      <c r="AE27" s="42"/>
      <c r="AF27" s="42"/>
      <c r="AG27" s="42"/>
    </row>
    <row r="28" spans="1:38" ht="18.75" thickBot="1" x14ac:dyDescent="0.3">
      <c r="A28" s="46"/>
      <c r="B28" s="47"/>
      <c r="C28" s="47"/>
      <c r="D28" s="47"/>
      <c r="E28" s="47"/>
      <c r="F28" s="47"/>
      <c r="G28" s="47"/>
      <c r="H28" s="47"/>
      <c r="I28" s="122" t="str">
        <f>"Maximaal toegelaten lijfrentestorting in "&amp;J7</f>
        <v>Maximaal toegelaten lijfrentestorting in 2024</v>
      </c>
      <c r="J28" s="123"/>
      <c r="K28" s="123"/>
      <c r="L28" s="124"/>
      <c r="M28" s="109">
        <f>M24+M26+M20</f>
        <v>0</v>
      </c>
      <c r="N28" s="47"/>
      <c r="O28" s="47"/>
      <c r="P28" s="47"/>
      <c r="Q28" s="47"/>
      <c r="R28" s="47"/>
      <c r="S28" s="47"/>
      <c r="T28" s="48"/>
      <c r="AA28" s="45"/>
      <c r="AB28" s="45"/>
      <c r="AC28" s="45"/>
      <c r="AD28" s="42"/>
      <c r="AE28" s="42"/>
      <c r="AF28" s="42"/>
      <c r="AG28" s="42"/>
    </row>
    <row r="29" spans="1:38"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38" x14ac:dyDescent="0.25">
      <c r="A30" s="46"/>
      <c r="B30" s="47"/>
      <c r="C30" s="47"/>
      <c r="D30" s="47"/>
      <c r="E30" s="47"/>
      <c r="F30" s="47"/>
      <c r="G30" s="47"/>
      <c r="H30" s="47"/>
      <c r="I30" s="125" t="str">
        <f>"Gestort aan lijfrente in "&amp;J7</f>
        <v>Gestort aan lijfrente in 2024</v>
      </c>
      <c r="J30" s="126"/>
      <c r="K30" s="126"/>
      <c r="L30" s="127"/>
      <c r="M30" s="128">
        <v>0</v>
      </c>
      <c r="N30" s="47"/>
      <c r="O30" s="47"/>
      <c r="P30" s="47"/>
      <c r="Q30" s="47"/>
      <c r="R30" s="47"/>
      <c r="S30" s="47"/>
      <c r="T30" s="48"/>
      <c r="AA30" s="45"/>
      <c r="AB30" s="45"/>
      <c r="AC30" s="45"/>
      <c r="AD30" s="42"/>
      <c r="AE30" s="42"/>
      <c r="AF30" s="42"/>
      <c r="AG30" s="42"/>
    </row>
    <row r="31" spans="1:38"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38"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38"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38" ht="18.75" thickBot="1" x14ac:dyDescent="0.3">
      <c r="A34" s="46"/>
      <c r="B34" s="47"/>
      <c r="C34" s="47"/>
      <c r="D34" s="47"/>
      <c r="E34" s="47"/>
      <c r="F34" s="47"/>
      <c r="G34" s="47"/>
      <c r="H34" s="47"/>
      <c r="I34" s="138" t="str">
        <f>"Nog maximaal extra in te leggen in "&amp;J7</f>
        <v>Nog maximaal extra in te leggen in 2024</v>
      </c>
      <c r="J34" s="139"/>
      <c r="K34" s="140"/>
      <c r="L34" s="141"/>
      <c r="M34" s="109">
        <f>M28-M30</f>
        <v>0</v>
      </c>
      <c r="N34" s="47"/>
      <c r="O34" s="47"/>
      <c r="P34" s="47"/>
      <c r="Q34" s="47"/>
      <c r="R34" s="47"/>
      <c r="S34" s="47"/>
      <c r="T34" s="48"/>
      <c r="AA34" s="45"/>
      <c r="AB34" s="45"/>
      <c r="AC34" s="45"/>
      <c r="AD34" s="42"/>
      <c r="AE34" s="42"/>
      <c r="AF34" s="42"/>
      <c r="AG34" s="42"/>
    </row>
    <row r="35" spans="1:38" x14ac:dyDescent="0.25">
      <c r="A35" s="46"/>
      <c r="B35" s="47"/>
      <c r="C35" s="47"/>
      <c r="D35" s="47"/>
      <c r="E35" s="47"/>
      <c r="F35" s="47"/>
      <c r="G35" s="47"/>
      <c r="H35" s="47"/>
      <c r="I35" s="47"/>
      <c r="J35" s="118"/>
      <c r="K35" s="118"/>
      <c r="L35" s="118"/>
      <c r="M35" s="118"/>
      <c r="N35" s="118"/>
      <c r="O35" s="118"/>
      <c r="P35" s="118"/>
      <c r="Q35" s="118"/>
      <c r="R35" s="118"/>
      <c r="S35" s="118"/>
      <c r="T35" s="142"/>
      <c r="AA35" s="45"/>
      <c r="AB35" s="45"/>
      <c r="AC35" s="45"/>
      <c r="AD35" s="42"/>
      <c r="AE35" s="42"/>
      <c r="AF35" s="42"/>
      <c r="AG35" s="42"/>
    </row>
    <row r="36" spans="1:38" x14ac:dyDescent="0.25">
      <c r="A36" s="46"/>
      <c r="B36" s="47"/>
      <c r="C36" s="47"/>
      <c r="D36" s="47"/>
      <c r="E36" s="47"/>
      <c r="F36" s="118"/>
      <c r="G36" s="118"/>
      <c r="H36" s="118"/>
      <c r="I36" s="143"/>
      <c r="J36" s="119"/>
      <c r="K36" s="144"/>
      <c r="L36" s="144"/>
      <c r="M36" s="144"/>
      <c r="N36" s="144"/>
      <c r="O36" s="144"/>
      <c r="P36" s="144"/>
      <c r="Q36" s="144"/>
      <c r="R36" s="144"/>
      <c r="S36" s="144"/>
      <c r="T36" s="145"/>
      <c r="AA36" s="146"/>
      <c r="AB36" s="146"/>
      <c r="AC36" s="146"/>
      <c r="AD36" s="146"/>
      <c r="AE36" s="146"/>
      <c r="AF36" s="146"/>
      <c r="AG36" s="146"/>
      <c r="AH36" s="45"/>
      <c r="AI36" s="45"/>
      <c r="AJ36" s="45"/>
      <c r="AK36" s="45"/>
      <c r="AL36" s="45"/>
    </row>
    <row r="37" spans="1:38" x14ac:dyDescent="0.25">
      <c r="A37" s="46"/>
      <c r="B37" s="47"/>
      <c r="C37" s="47"/>
      <c r="D37" s="147"/>
      <c r="E37" s="147"/>
      <c r="F37" s="147"/>
      <c r="G37" s="148" t="s">
        <v>51</v>
      </c>
      <c r="H37" s="144"/>
      <c r="I37" s="149">
        <f>J7</f>
        <v>2024</v>
      </c>
      <c r="J37" s="149">
        <f t="shared" ref="J37" si="0">I37-1</f>
        <v>2023</v>
      </c>
      <c r="K37" s="149">
        <f t="shared" ref="K37" si="1">J37-1</f>
        <v>2022</v>
      </c>
      <c r="L37" s="149">
        <f t="shared" ref="L37" si="2">K37-1</f>
        <v>2021</v>
      </c>
      <c r="M37" s="149">
        <f t="shared" ref="M37" si="3">L37-1</f>
        <v>2020</v>
      </c>
      <c r="N37" s="149">
        <f t="shared" ref="N37" si="4">M37-1</f>
        <v>2019</v>
      </c>
      <c r="O37" s="149">
        <f t="shared" ref="O37" si="5">N37-1</f>
        <v>2018</v>
      </c>
      <c r="P37" s="149">
        <f t="shared" ref="P37" si="6">O37-1</f>
        <v>2017</v>
      </c>
      <c r="Q37" s="149">
        <f t="shared" ref="Q37" si="7">P37-1</f>
        <v>2016</v>
      </c>
      <c r="R37" s="149">
        <f t="shared" ref="R37" si="8">Q37-1</f>
        <v>2015</v>
      </c>
      <c r="S37" s="149">
        <f t="shared" ref="S37" si="9">R37-1</f>
        <v>2014</v>
      </c>
      <c r="T37" s="145"/>
      <c r="AA37" s="146"/>
      <c r="AB37" s="146"/>
      <c r="AC37" s="146"/>
      <c r="AD37" s="146"/>
      <c r="AE37" s="146"/>
      <c r="AF37" s="146"/>
      <c r="AG37" s="146"/>
      <c r="AH37" s="45"/>
      <c r="AI37" s="45"/>
      <c r="AJ37" s="45"/>
      <c r="AK37" s="45"/>
      <c r="AL37" s="45"/>
    </row>
    <row r="38" spans="1:38" x14ac:dyDescent="0.25">
      <c r="A38" s="46"/>
      <c r="B38" s="47"/>
      <c r="C38" s="47"/>
      <c r="D38" s="150"/>
      <c r="E38" s="150"/>
      <c r="F38" s="150"/>
      <c r="G38" s="151" t="str">
        <f>"Nog ongebruikt begin "&amp;J7</f>
        <v>Nog ongebruikt begin 2024</v>
      </c>
      <c r="H38" s="152"/>
      <c r="I38" s="153">
        <f>M24</f>
        <v>0</v>
      </c>
      <c r="J38" s="152">
        <f>IF($AB$13,'2023'!I40,0)</f>
        <v>0</v>
      </c>
      <c r="K38" s="152">
        <f>IF($AB$13,'2023'!J40,0)</f>
        <v>0</v>
      </c>
      <c r="L38" s="152">
        <f>IF($AB$13,'2023'!K40,0)</f>
        <v>0</v>
      </c>
      <c r="M38" s="152">
        <f>IF($AB$13,'2023'!L40,0)</f>
        <v>0</v>
      </c>
      <c r="N38" s="152">
        <f>IF($AB$13,'2023'!M40,0)</f>
        <v>0</v>
      </c>
      <c r="O38" s="152">
        <f>IF($AB$13,'2023'!N40,0)</f>
        <v>0</v>
      </c>
      <c r="P38" s="152">
        <f>IF($AB$13,'2023'!O40,0)</f>
        <v>0</v>
      </c>
      <c r="Q38" s="152">
        <f>IF($AB$13,'2023'!P40,0)</f>
        <v>0</v>
      </c>
      <c r="R38" s="152">
        <f>IF($AB$13,'2023'!Q40,0)</f>
        <v>0</v>
      </c>
      <c r="S38" s="152">
        <f>IF($AB$13,'2023'!R40,0)</f>
        <v>0</v>
      </c>
      <c r="T38" s="145"/>
      <c r="AA38" s="146"/>
      <c r="AB38" s="146"/>
      <c r="AC38" s="146"/>
      <c r="AD38" s="146"/>
      <c r="AE38" s="146"/>
      <c r="AF38" s="146"/>
      <c r="AG38" s="146"/>
      <c r="AH38" s="45"/>
      <c r="AI38" s="45"/>
      <c r="AJ38" s="45"/>
      <c r="AK38" s="45"/>
      <c r="AL38" s="45"/>
    </row>
    <row r="39" spans="1:38" x14ac:dyDescent="0.25">
      <c r="A39" s="46"/>
      <c r="B39" s="47"/>
      <c r="C39" s="47"/>
      <c r="D39" s="150"/>
      <c r="E39" s="150"/>
      <c r="F39" s="150"/>
      <c r="G39" s="151" t="str">
        <f>"Gebruikt in "&amp;J7</f>
        <v>Gebruikt in 2024</v>
      </c>
      <c r="H39" s="152"/>
      <c r="I39" s="154">
        <f>M32</f>
        <v>0</v>
      </c>
      <c r="J39" s="154">
        <f>IF(J38&lt;($M31-SUM(K39:$T39)),J38,($M31-SUM(K39:$T39)))</f>
        <v>0</v>
      </c>
      <c r="K39" s="154">
        <f>IF(K38&lt;($M31-SUM(L39:$T39)),K38,($M31-SUM(L39:$T39)))</f>
        <v>0</v>
      </c>
      <c r="L39" s="154">
        <f>IF(L38&lt;($M31-SUM(M39:$T39)),L38,($M31-SUM(M39:$T39)))</f>
        <v>0</v>
      </c>
      <c r="M39" s="154">
        <f>IF(M38&lt;($M31-SUM(N39:$T39)),M38,($M31-SUM(N39:$T39)))</f>
        <v>0</v>
      </c>
      <c r="N39" s="154">
        <f>IF(N38&lt;($M31-SUM(O39:$T39)),N38,($M31-SUM(O39:$T39)))</f>
        <v>0</v>
      </c>
      <c r="O39" s="154">
        <f>IF(O38&lt;($M31-SUM(P39:$T39)),O38,($M31-SUM(P39:$T39)))</f>
        <v>0</v>
      </c>
      <c r="P39" s="154">
        <f>IF(P38&lt;($M31-SUM(Q39:$T39)),P38,($M31-SUM(Q39:$T39)))</f>
        <v>0</v>
      </c>
      <c r="Q39" s="154">
        <f>IF(Q38&lt;($M31-SUM(R39:$T39)),Q38,($M31-SUM(R39:$T39)))</f>
        <v>0</v>
      </c>
      <c r="R39" s="154">
        <f>IF(R38&lt;($M31-SUM(S39:$T39)),R38,($M31-SUM(S39:$T39)))</f>
        <v>0</v>
      </c>
      <c r="S39" s="154">
        <f>IF(S38&lt;($M31-SUM(T39:$T39)),S38,($M31-SUM(T39:$T39)))</f>
        <v>0</v>
      </c>
      <c r="T39" s="145"/>
      <c r="AH39" s="45"/>
      <c r="AI39" s="45"/>
      <c r="AJ39" s="45"/>
      <c r="AK39" s="45"/>
      <c r="AL39" s="45"/>
    </row>
    <row r="40" spans="1:38" x14ac:dyDescent="0.25">
      <c r="A40" s="46"/>
      <c r="B40" s="47"/>
      <c r="C40" s="47"/>
      <c r="D40" s="147"/>
      <c r="E40" s="147"/>
      <c r="F40" s="147"/>
      <c r="G40" s="155" t="s">
        <v>24</v>
      </c>
      <c r="H40" s="152"/>
      <c r="I40" s="180">
        <f t="shared" ref="I40:P40" si="10">I38-I39</f>
        <v>0</v>
      </c>
      <c r="J40" s="180">
        <f t="shared" si="10"/>
        <v>0</v>
      </c>
      <c r="K40" s="180">
        <f t="shared" si="10"/>
        <v>0</v>
      </c>
      <c r="L40" s="180">
        <f t="shared" si="10"/>
        <v>0</v>
      </c>
      <c r="M40" s="180">
        <f t="shared" si="10"/>
        <v>0</v>
      </c>
      <c r="N40" s="180">
        <f t="shared" si="10"/>
        <v>0</v>
      </c>
      <c r="O40" s="180">
        <f t="shared" si="10"/>
        <v>0</v>
      </c>
      <c r="P40" s="180">
        <f t="shared" si="10"/>
        <v>0</v>
      </c>
      <c r="Q40" s="180">
        <f t="shared" ref="Q40:S40" si="11">Q38-Q39</f>
        <v>0</v>
      </c>
      <c r="R40" s="180">
        <f t="shared" si="11"/>
        <v>0</v>
      </c>
      <c r="S40" s="180">
        <f t="shared" si="11"/>
        <v>0</v>
      </c>
      <c r="T40" s="145"/>
      <c r="AA40" s="146"/>
      <c r="AB40" s="146"/>
      <c r="AC40" s="146"/>
      <c r="AD40" s="146"/>
      <c r="AE40" s="146"/>
      <c r="AF40" s="146"/>
      <c r="AG40" s="146"/>
      <c r="AH40" s="45"/>
      <c r="AI40" s="45"/>
      <c r="AJ40" s="45"/>
      <c r="AK40" s="45"/>
      <c r="AL40" s="45"/>
    </row>
    <row r="41" spans="1:38" x14ac:dyDescent="0.25">
      <c r="A41" s="46"/>
      <c r="B41" s="47"/>
      <c r="C41" s="47"/>
      <c r="D41" s="144"/>
      <c r="E41" s="144"/>
      <c r="F41" s="144"/>
      <c r="G41" s="153"/>
      <c r="H41" s="152"/>
      <c r="I41" s="167"/>
      <c r="J41" s="144"/>
      <c r="K41" s="144"/>
      <c r="L41" s="144"/>
      <c r="M41" s="144"/>
      <c r="N41" s="144"/>
      <c r="O41" s="144"/>
      <c r="P41" s="144"/>
      <c r="Q41" s="144"/>
      <c r="R41" s="144"/>
      <c r="S41" s="144"/>
      <c r="T41" s="145"/>
      <c r="AA41" s="146"/>
      <c r="AB41" s="146"/>
      <c r="AC41" s="146"/>
      <c r="AD41" s="146"/>
      <c r="AE41" s="146"/>
      <c r="AF41" s="146"/>
      <c r="AG41" s="146"/>
      <c r="AH41" s="45"/>
      <c r="AI41" s="45"/>
      <c r="AJ41" s="45"/>
      <c r="AK41" s="45"/>
      <c r="AL41" s="45"/>
    </row>
    <row r="42" spans="1:38" x14ac:dyDescent="0.25">
      <c r="A42" s="46"/>
      <c r="B42" s="47"/>
      <c r="C42" s="47"/>
      <c r="D42" s="147"/>
      <c r="E42" s="147"/>
      <c r="F42" s="147"/>
      <c r="G42" s="158" t="s">
        <v>23</v>
      </c>
      <c r="H42" s="158"/>
      <c r="I42" s="144"/>
      <c r="J42" s="144"/>
      <c r="K42" s="144"/>
      <c r="L42" s="144"/>
      <c r="M42" s="144"/>
      <c r="N42" s="144"/>
      <c r="O42" s="144"/>
      <c r="P42" s="144"/>
      <c r="Q42" s="144"/>
      <c r="R42" s="144"/>
      <c r="S42" s="144"/>
      <c r="T42" s="145"/>
      <c r="AA42" s="146"/>
      <c r="AB42" s="146"/>
      <c r="AC42" s="146"/>
      <c r="AD42" s="146"/>
      <c r="AE42" s="146"/>
      <c r="AF42" s="146"/>
      <c r="AG42" s="146"/>
      <c r="AH42" s="45"/>
      <c r="AI42" s="45"/>
      <c r="AJ42" s="45"/>
      <c r="AK42" s="45"/>
      <c r="AL42" s="45"/>
    </row>
    <row r="43" spans="1:38" x14ac:dyDescent="0.25">
      <c r="A43" s="46"/>
      <c r="B43" s="47"/>
      <c r="C43" s="47"/>
      <c r="D43" s="150"/>
      <c r="E43" s="150"/>
      <c r="F43" s="150"/>
      <c r="G43" s="159" t="str">
        <f>"Stand FOR begin "&amp;(J7-1)</f>
        <v>Stand FOR begin 2023</v>
      </c>
      <c r="H43" s="159"/>
      <c r="I43" s="160">
        <f>'2023'!I47</f>
        <v>0</v>
      </c>
      <c r="J43" s="144"/>
      <c r="K43" s="144"/>
      <c r="L43" s="144"/>
      <c r="M43" s="144"/>
      <c r="N43" s="144"/>
      <c r="O43" s="144"/>
      <c r="P43" s="144"/>
      <c r="Q43" s="144"/>
      <c r="R43" s="144"/>
      <c r="S43" s="144"/>
      <c r="T43" s="48"/>
      <c r="AA43" s="146"/>
      <c r="AB43" s="146"/>
      <c r="AC43" s="146"/>
      <c r="AD43" s="146"/>
      <c r="AE43" s="146"/>
      <c r="AF43" s="146"/>
      <c r="AG43" s="146"/>
      <c r="AH43" s="45"/>
      <c r="AI43" s="45"/>
      <c r="AJ43" s="45"/>
      <c r="AK43" s="45"/>
      <c r="AL43" s="45"/>
    </row>
    <row r="44" spans="1:38" x14ac:dyDescent="0.25">
      <c r="A44" s="46"/>
      <c r="B44" s="47"/>
      <c r="C44" s="47"/>
      <c r="D44" s="150"/>
      <c r="E44" s="150"/>
      <c r="F44" s="150"/>
      <c r="G44" s="159" t="str">
        <f>L19</f>
        <v>Afname FOR in 2023</v>
      </c>
      <c r="H44" s="159"/>
      <c r="I44" s="160">
        <f>M19</f>
        <v>0</v>
      </c>
      <c r="J44" s="144"/>
      <c r="K44" s="144"/>
      <c r="L44" s="144"/>
      <c r="M44" s="144"/>
      <c r="N44" s="144"/>
      <c r="O44" s="144"/>
      <c r="P44" s="144"/>
      <c r="Q44" s="144"/>
      <c r="R44" s="144"/>
      <c r="S44" s="144"/>
      <c r="T44" s="48"/>
      <c r="AA44" s="146"/>
      <c r="AB44" s="146"/>
      <c r="AC44" s="146"/>
      <c r="AD44" s="146"/>
      <c r="AE44" s="146"/>
      <c r="AF44" s="146"/>
      <c r="AG44" s="146"/>
      <c r="AH44" s="45"/>
      <c r="AI44" s="45"/>
      <c r="AJ44" s="45"/>
      <c r="AK44" s="45"/>
      <c r="AL44" s="45"/>
    </row>
    <row r="45" spans="1:38" x14ac:dyDescent="0.25">
      <c r="A45" s="46"/>
      <c r="B45" s="47"/>
      <c r="C45" s="47"/>
      <c r="D45" s="150"/>
      <c r="E45" s="150"/>
      <c r="F45" s="150"/>
      <c r="G45" s="159" t="str">
        <f>"Bedrag FOR omgezet naar lijfrente in "&amp;(J7-1)</f>
        <v>Bedrag FOR omgezet naar lijfrente in 2023</v>
      </c>
      <c r="H45" s="159"/>
      <c r="I45" s="161">
        <f>'2023'!M20</f>
        <v>0</v>
      </c>
      <c r="J45" s="144"/>
      <c r="K45" s="144"/>
      <c r="L45" s="144"/>
      <c r="M45" s="144"/>
      <c r="N45" s="144"/>
      <c r="O45" s="144"/>
      <c r="P45" s="144"/>
      <c r="Q45" s="144"/>
      <c r="R45" s="144"/>
      <c r="S45" s="144"/>
      <c r="T45" s="48"/>
      <c r="AA45" s="146"/>
      <c r="AB45" s="146"/>
      <c r="AC45" s="146"/>
      <c r="AD45" s="146"/>
      <c r="AE45" s="146"/>
      <c r="AF45" s="146"/>
      <c r="AG45" s="146"/>
      <c r="AH45" s="45"/>
      <c r="AI45" s="45"/>
      <c r="AJ45" s="45"/>
      <c r="AK45" s="45"/>
      <c r="AL45" s="45"/>
    </row>
    <row r="46" spans="1:38" x14ac:dyDescent="0.25">
      <c r="A46" s="46"/>
      <c r="B46" s="47"/>
      <c r="C46" s="47"/>
      <c r="D46" s="147"/>
      <c r="E46" s="147"/>
      <c r="F46" s="147"/>
      <c r="G46" s="162" t="str">
        <f>"Stand FOR eind "&amp;(J7-1)</f>
        <v>Stand FOR eind 2023</v>
      </c>
      <c r="H46" s="162"/>
      <c r="I46" s="163">
        <f>SUM(I43:I43)-I44-I45</f>
        <v>0</v>
      </c>
      <c r="J46" s="144"/>
      <c r="K46" s="144"/>
      <c r="L46" s="144"/>
      <c r="M46" s="144"/>
      <c r="N46" s="144"/>
      <c r="O46" s="144"/>
      <c r="P46" s="144"/>
      <c r="Q46" s="144"/>
      <c r="R46" s="144"/>
      <c r="S46" s="144"/>
      <c r="T46" s="48"/>
      <c r="AA46" s="146"/>
      <c r="AB46" s="146"/>
      <c r="AC46" s="146"/>
      <c r="AD46" s="146"/>
      <c r="AE46" s="146"/>
      <c r="AF46" s="146"/>
      <c r="AG46" s="146"/>
      <c r="AH46" s="45"/>
      <c r="AI46" s="45"/>
      <c r="AJ46" s="45"/>
      <c r="AK46" s="45"/>
      <c r="AL46" s="45"/>
    </row>
    <row r="47" spans="1:38" x14ac:dyDescent="0.25">
      <c r="A47" s="46"/>
      <c r="B47" s="47"/>
      <c r="C47" s="47"/>
      <c r="D47" s="144"/>
      <c r="E47" s="144"/>
      <c r="F47" s="144"/>
      <c r="G47" s="144"/>
      <c r="H47" s="144"/>
      <c r="I47" s="144"/>
      <c r="J47" s="144"/>
      <c r="K47" s="144"/>
      <c r="L47" s="144"/>
      <c r="M47" s="144"/>
      <c r="N47" s="144"/>
      <c r="O47" s="144"/>
      <c r="P47" s="144"/>
      <c r="Q47" s="144"/>
      <c r="R47" s="144"/>
      <c r="S47" s="144"/>
      <c r="T47" s="48"/>
      <c r="AA47" s="146"/>
      <c r="AB47" s="146"/>
      <c r="AC47" s="146"/>
      <c r="AD47" s="146"/>
      <c r="AE47" s="146"/>
      <c r="AF47" s="146"/>
      <c r="AG47" s="146"/>
      <c r="AH47" s="45"/>
      <c r="AI47" s="45"/>
      <c r="AJ47" s="45"/>
      <c r="AK47" s="45"/>
      <c r="AL47" s="45"/>
    </row>
    <row r="48" spans="1:38" x14ac:dyDescent="0.25">
      <c r="A48" s="46"/>
      <c r="B48" s="47"/>
      <c r="C48" s="47"/>
      <c r="D48" s="47"/>
      <c r="E48" s="47"/>
      <c r="F48" s="47"/>
      <c r="G48" s="47"/>
      <c r="H48" s="47"/>
      <c r="I48" s="47"/>
      <c r="J48" s="47"/>
      <c r="K48" s="47"/>
      <c r="L48" s="47"/>
      <c r="M48" s="47"/>
      <c r="N48" s="47"/>
      <c r="O48" s="47"/>
      <c r="P48" s="47"/>
      <c r="Q48" s="47"/>
      <c r="R48" s="47"/>
      <c r="S48" s="47"/>
      <c r="T48" s="48"/>
      <c r="AA48" s="146"/>
      <c r="AB48" s="146"/>
      <c r="AC48" s="146"/>
      <c r="AD48" s="146"/>
      <c r="AE48" s="146"/>
      <c r="AF48" s="146"/>
      <c r="AG48" s="146"/>
      <c r="AH48" s="45"/>
      <c r="AI48" s="45"/>
      <c r="AJ48" s="45"/>
      <c r="AK48" s="45"/>
      <c r="AL48" s="45"/>
    </row>
    <row r="49" spans="1:38" x14ac:dyDescent="0.25">
      <c r="A49" s="46"/>
      <c r="B49" s="47"/>
      <c r="C49" s="47"/>
      <c r="D49" s="119"/>
      <c r="E49" s="164" t="s">
        <v>28</v>
      </c>
      <c r="F49" s="119"/>
      <c r="G49" s="165"/>
      <c r="H49" s="119"/>
      <c r="I49" s="144"/>
      <c r="J49" s="144"/>
      <c r="K49" s="144"/>
      <c r="L49" s="144"/>
      <c r="M49" s="144"/>
      <c r="N49" s="144"/>
      <c r="O49" s="144"/>
      <c r="P49" s="144"/>
      <c r="Q49" s="47"/>
      <c r="R49" s="47"/>
      <c r="S49" s="47"/>
      <c r="T49" s="48"/>
      <c r="AA49" s="146"/>
      <c r="AB49" s="146"/>
      <c r="AC49" s="146"/>
      <c r="AD49" s="146"/>
      <c r="AE49" s="146"/>
      <c r="AF49" s="146"/>
      <c r="AG49" s="146"/>
      <c r="AH49" s="45"/>
      <c r="AI49" s="45"/>
      <c r="AJ49" s="45"/>
      <c r="AK49" s="45"/>
      <c r="AL49" s="45"/>
    </row>
    <row r="50" spans="1:38" x14ac:dyDescent="0.25">
      <c r="A50" s="46"/>
      <c r="B50" s="47"/>
      <c r="C50" s="47"/>
      <c r="D50" s="166"/>
      <c r="E50" s="167" t="s">
        <v>47</v>
      </c>
      <c r="F50" s="168"/>
      <c r="G50" s="168"/>
      <c r="H50" s="168"/>
      <c r="I50" s="168"/>
      <c r="J50" s="168"/>
      <c r="K50" s="168"/>
      <c r="L50" s="168"/>
      <c r="M50" s="168"/>
      <c r="N50" s="168"/>
      <c r="O50" s="168"/>
      <c r="P50" s="168"/>
      <c r="Q50" s="47"/>
      <c r="R50" s="47"/>
      <c r="S50" s="47"/>
      <c r="T50" s="48"/>
      <c r="AA50" s="146"/>
      <c r="AB50" s="146"/>
      <c r="AC50" s="146"/>
      <c r="AD50" s="146"/>
      <c r="AE50" s="146"/>
      <c r="AF50" s="146"/>
      <c r="AG50" s="146"/>
      <c r="AH50" s="45"/>
      <c r="AI50" s="45"/>
      <c r="AJ50" s="45"/>
      <c r="AK50" s="45"/>
      <c r="AL50" s="45"/>
    </row>
    <row r="51" spans="1:38" ht="18.75" customHeight="1" x14ac:dyDescent="0.25">
      <c r="A51" s="46"/>
      <c r="B51" s="47"/>
      <c r="C51" s="47"/>
      <c r="D51" s="166"/>
      <c r="E51" s="167" t="s">
        <v>48</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row>
    <row r="52" spans="1:38" x14ac:dyDescent="0.25">
      <c r="A52" s="46"/>
      <c r="B52" s="47"/>
      <c r="C52" s="47"/>
      <c r="D52" s="166"/>
      <c r="E52" s="167" t="s">
        <v>49</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row>
    <row r="53" spans="1:38" x14ac:dyDescent="0.25">
      <c r="A53" s="46"/>
      <c r="B53" s="47"/>
      <c r="C53" s="47"/>
      <c r="D53" s="166"/>
      <c r="E53" s="167" t="s">
        <v>50</v>
      </c>
      <c r="F53" s="167"/>
      <c r="G53" s="167"/>
      <c r="H53" s="167"/>
      <c r="I53" s="167"/>
      <c r="J53" s="167"/>
      <c r="K53" s="167"/>
      <c r="L53" s="167"/>
      <c r="M53" s="167"/>
      <c r="N53" s="167"/>
      <c r="O53" s="167"/>
      <c r="P53" s="167"/>
      <c r="Q53" s="47"/>
      <c r="R53" s="47"/>
      <c r="S53" s="47"/>
      <c r="T53" s="48"/>
      <c r="AA53" s="146"/>
      <c r="AB53" s="146"/>
      <c r="AC53" s="146"/>
      <c r="AD53" s="146"/>
      <c r="AE53" s="146"/>
      <c r="AF53" s="146"/>
      <c r="AG53" s="146"/>
      <c r="AH53" s="45"/>
      <c r="AI53" s="45"/>
      <c r="AJ53" s="45"/>
      <c r="AK53" s="45"/>
      <c r="AL53" s="45"/>
    </row>
    <row r="54" spans="1:38" x14ac:dyDescent="0.25">
      <c r="A54" s="46"/>
      <c r="B54" s="47"/>
      <c r="C54" s="47"/>
      <c r="D54" s="166"/>
      <c r="E54" s="167"/>
      <c r="F54" s="167"/>
      <c r="G54" s="167"/>
      <c r="H54" s="167"/>
      <c r="I54" s="167"/>
      <c r="J54" s="167"/>
      <c r="K54" s="167"/>
      <c r="L54" s="167"/>
      <c r="M54" s="167"/>
      <c r="N54" s="167"/>
      <c r="O54" s="167"/>
      <c r="P54" s="167"/>
      <c r="Q54" s="47"/>
      <c r="R54" s="47"/>
      <c r="S54" s="47"/>
      <c r="T54" s="48"/>
      <c r="AA54" s="146"/>
    </row>
    <row r="55" spans="1:38" ht="18.75" thickBot="1" x14ac:dyDescent="0.3">
      <c r="A55" s="169"/>
      <c r="B55" s="170"/>
      <c r="C55" s="170"/>
      <c r="D55" s="171"/>
      <c r="E55" s="172"/>
      <c r="F55" s="172"/>
      <c r="G55" s="172"/>
      <c r="H55" s="172"/>
      <c r="I55" s="172"/>
      <c r="J55" s="172"/>
      <c r="K55" s="172"/>
      <c r="L55" s="172"/>
      <c r="M55" s="172"/>
      <c r="N55" s="172"/>
      <c r="O55" s="172"/>
      <c r="P55" s="172"/>
      <c r="Q55" s="170"/>
      <c r="R55" s="170"/>
      <c r="S55" s="170"/>
      <c r="T55" s="173"/>
      <c r="AA55" s="146"/>
    </row>
    <row r="58" spans="1:38" x14ac:dyDescent="0.25">
      <c r="A58" s="45"/>
      <c r="B58" s="45"/>
      <c r="C58" s="45"/>
      <c r="D58" s="174"/>
      <c r="E58" s="45"/>
      <c r="F58" s="45"/>
      <c r="G58" s="45"/>
      <c r="H58" s="45"/>
      <c r="I58" s="45"/>
      <c r="J58" s="45"/>
      <c r="K58" s="45"/>
      <c r="L58" s="45"/>
      <c r="M58" s="45"/>
      <c r="N58" s="45"/>
      <c r="O58" s="45"/>
      <c r="P58" s="45"/>
      <c r="Q58" s="45"/>
      <c r="R58" s="45"/>
      <c r="S58" s="45"/>
      <c r="T58" s="45"/>
    </row>
    <row r="59" spans="1:38" x14ac:dyDescent="0.25">
      <c r="A59" s="45"/>
      <c r="B59" s="45"/>
      <c r="C59" s="45"/>
      <c r="D59" s="45"/>
      <c r="E59" s="45"/>
      <c r="F59" s="45"/>
      <c r="G59" s="45"/>
      <c r="H59" s="45"/>
      <c r="I59" s="45"/>
      <c r="J59" s="45"/>
      <c r="K59" s="45"/>
      <c r="L59" s="45"/>
      <c r="M59" s="45"/>
      <c r="N59" s="45"/>
      <c r="O59" s="45"/>
      <c r="P59" s="45"/>
      <c r="Q59" s="45"/>
      <c r="R59" s="45"/>
      <c r="S59" s="45"/>
      <c r="T59" s="45"/>
    </row>
    <row r="60" spans="1:38" x14ac:dyDescent="0.25">
      <c r="A60" s="45"/>
      <c r="B60" s="45"/>
      <c r="C60" s="45"/>
      <c r="D60" s="45"/>
      <c r="E60" s="45"/>
      <c r="F60" s="45"/>
      <c r="G60" s="45"/>
      <c r="H60" s="45"/>
      <c r="I60" s="45"/>
      <c r="J60" s="45"/>
      <c r="K60" s="45"/>
      <c r="L60" s="45"/>
      <c r="M60" s="45"/>
      <c r="N60" s="45"/>
      <c r="O60" s="45"/>
      <c r="P60" s="45"/>
      <c r="Q60" s="45"/>
      <c r="R60" s="45"/>
      <c r="S60" s="45"/>
      <c r="T60" s="45"/>
    </row>
    <row r="61" spans="1:38" x14ac:dyDescent="0.25">
      <c r="A61" s="45"/>
      <c r="B61" s="45"/>
      <c r="C61" s="45"/>
      <c r="D61" s="45"/>
      <c r="E61" s="45"/>
      <c r="F61" s="45"/>
      <c r="G61" s="45"/>
      <c r="H61" s="45"/>
      <c r="I61" s="45"/>
      <c r="J61" s="45"/>
      <c r="K61" s="45"/>
      <c r="L61" s="45"/>
      <c r="M61" s="45"/>
      <c r="N61" s="45"/>
      <c r="O61" s="45"/>
      <c r="P61" s="45"/>
      <c r="Q61" s="45"/>
      <c r="R61" s="45"/>
      <c r="S61" s="45"/>
      <c r="T61" s="45"/>
    </row>
    <row r="62" spans="1:38" x14ac:dyDescent="0.25">
      <c r="A62" s="45"/>
      <c r="B62" s="45"/>
      <c r="C62" s="45"/>
      <c r="D62" s="45"/>
      <c r="E62" s="45"/>
      <c r="F62" s="45"/>
      <c r="G62" s="45"/>
      <c r="H62" s="45"/>
      <c r="I62" s="45"/>
      <c r="J62" s="45"/>
      <c r="K62" s="45"/>
      <c r="L62" s="45"/>
      <c r="M62" s="45"/>
      <c r="N62" s="45"/>
      <c r="O62" s="45"/>
      <c r="P62" s="45"/>
      <c r="Q62" s="45"/>
      <c r="R62" s="45"/>
      <c r="S62" s="45"/>
      <c r="T62" s="45"/>
    </row>
    <row r="63" spans="1:38" ht="18.75" customHeight="1" x14ac:dyDescent="0.25">
      <c r="A63" s="45"/>
      <c r="B63" s="45"/>
      <c r="C63" s="45"/>
      <c r="D63" s="45"/>
      <c r="E63" s="45"/>
      <c r="F63" s="45"/>
      <c r="G63" s="45"/>
      <c r="H63" s="45"/>
      <c r="I63" s="45"/>
      <c r="J63" s="45"/>
      <c r="K63" s="45"/>
      <c r="L63" s="45"/>
      <c r="M63" s="45"/>
      <c r="N63" s="45"/>
      <c r="O63" s="45"/>
      <c r="P63" s="45"/>
      <c r="Q63" s="45"/>
      <c r="R63" s="45"/>
      <c r="S63" s="45"/>
      <c r="T63" s="45"/>
    </row>
    <row r="64" spans="1:38" x14ac:dyDescent="0.25">
      <c r="A64" s="45"/>
      <c r="B64" s="45"/>
      <c r="C64" s="45"/>
      <c r="D64" s="45"/>
      <c r="E64" s="45"/>
      <c r="F64" s="45"/>
      <c r="G64" s="45"/>
      <c r="H64" s="45"/>
      <c r="I64" s="45"/>
      <c r="J64" s="45"/>
      <c r="K64" s="45"/>
      <c r="L64" s="45"/>
      <c r="M64" s="45"/>
      <c r="N64" s="45"/>
      <c r="O64" s="45"/>
      <c r="P64" s="45"/>
      <c r="Q64" s="45"/>
      <c r="R64" s="45"/>
      <c r="S64" s="45"/>
      <c r="T64" s="45"/>
    </row>
    <row r="65" spans="1:26" ht="18.75" customHeight="1" x14ac:dyDescent="0.25">
      <c r="A65" s="45"/>
      <c r="B65" s="45"/>
      <c r="C65" s="45"/>
      <c r="D65" s="45"/>
      <c r="E65" s="45"/>
      <c r="F65" s="45"/>
      <c r="G65" s="45"/>
      <c r="H65" s="45"/>
      <c r="I65" s="45"/>
      <c r="J65" s="45"/>
      <c r="K65" s="45"/>
      <c r="L65" s="45"/>
      <c r="M65" s="45"/>
      <c r="N65" s="45"/>
      <c r="O65" s="45"/>
      <c r="P65" s="45"/>
      <c r="Q65" s="45"/>
      <c r="R65" s="45"/>
      <c r="S65" s="45"/>
      <c r="T65" s="45"/>
    </row>
    <row r="66" spans="1:26" x14ac:dyDescent="0.25">
      <c r="A66" s="45"/>
      <c r="B66" s="45"/>
      <c r="C66" s="45"/>
      <c r="D66" s="45"/>
      <c r="E66" s="45"/>
      <c r="F66" s="45"/>
      <c r="G66" s="45"/>
      <c r="H66" s="45"/>
      <c r="I66" s="45"/>
      <c r="J66" s="45"/>
      <c r="K66" s="45"/>
      <c r="L66" s="45"/>
      <c r="M66" s="45"/>
      <c r="N66" s="45"/>
      <c r="O66" s="45"/>
      <c r="P66" s="45"/>
      <c r="Q66" s="45"/>
      <c r="R66" s="45"/>
      <c r="S66" s="45"/>
      <c r="T66" s="45"/>
    </row>
    <row r="67" spans="1:26" x14ac:dyDescent="0.25">
      <c r="A67" s="45"/>
      <c r="B67" s="45"/>
      <c r="C67" s="45"/>
      <c r="D67" s="45"/>
      <c r="E67" s="45"/>
      <c r="F67" s="45"/>
      <c r="G67" s="45"/>
      <c r="H67" s="45"/>
      <c r="I67" s="45"/>
      <c r="J67" s="45"/>
      <c r="K67" s="45"/>
      <c r="L67" s="45"/>
      <c r="M67" s="45"/>
      <c r="N67" s="45"/>
      <c r="O67" s="45"/>
      <c r="P67" s="45"/>
      <c r="Q67" s="45"/>
      <c r="R67" s="45"/>
      <c r="S67" s="45"/>
      <c r="T67" s="45"/>
    </row>
    <row r="68" spans="1:26" x14ac:dyDescent="0.25">
      <c r="A68" s="45"/>
      <c r="B68" s="45"/>
      <c r="C68" s="45"/>
      <c r="D68" s="45"/>
      <c r="E68" s="45"/>
      <c r="F68" s="45"/>
      <c r="G68" s="45"/>
      <c r="H68" s="45"/>
      <c r="I68" s="45"/>
      <c r="J68" s="45"/>
      <c r="K68" s="45"/>
      <c r="L68" s="45"/>
      <c r="M68" s="45"/>
      <c r="N68" s="45"/>
      <c r="O68" s="45"/>
      <c r="P68" s="45"/>
      <c r="Q68" s="45"/>
      <c r="R68" s="45"/>
      <c r="S68" s="45"/>
      <c r="T68" s="45"/>
    </row>
    <row r="69" spans="1:26" x14ac:dyDescent="0.25">
      <c r="A69" s="45"/>
      <c r="B69" s="45"/>
      <c r="C69" s="45"/>
      <c r="D69" s="45"/>
      <c r="E69" s="45"/>
      <c r="F69" s="45"/>
      <c r="G69" s="45"/>
      <c r="H69" s="45"/>
      <c r="I69" s="45"/>
      <c r="J69" s="45"/>
      <c r="K69" s="45"/>
      <c r="L69" s="45"/>
      <c r="M69" s="45"/>
      <c r="N69" s="45"/>
      <c r="O69" s="45"/>
      <c r="P69" s="45"/>
      <c r="Q69" s="45"/>
      <c r="R69" s="45"/>
      <c r="S69" s="45"/>
      <c r="T69" s="45"/>
    </row>
    <row r="70" spans="1:26" x14ac:dyDescent="0.25">
      <c r="A70" s="45"/>
      <c r="B70" s="45"/>
      <c r="C70" s="45"/>
      <c r="D70" s="45"/>
      <c r="E70" s="45"/>
      <c r="F70" s="45"/>
      <c r="G70" s="45"/>
      <c r="H70" s="45"/>
      <c r="I70" s="45"/>
      <c r="J70" s="45"/>
      <c r="K70" s="45"/>
      <c r="L70" s="45"/>
      <c r="M70" s="45"/>
      <c r="N70" s="45"/>
      <c r="O70" s="45"/>
      <c r="P70" s="45"/>
      <c r="Q70" s="45"/>
      <c r="R70" s="45"/>
      <c r="S70" s="45"/>
      <c r="T70" s="45"/>
    </row>
    <row r="71" spans="1:26"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x14ac:dyDescent="0.25">
      <c r="U73" s="45"/>
      <c r="V73" s="45"/>
      <c r="W73" s="45"/>
      <c r="X73" s="45"/>
      <c r="Y73" s="45"/>
      <c r="Z73" s="45"/>
    </row>
    <row r="74" spans="1:26" x14ac:dyDescent="0.25">
      <c r="U74" s="45"/>
      <c r="V74" s="45"/>
      <c r="W74" s="45"/>
      <c r="X74" s="45"/>
      <c r="Y74" s="45"/>
      <c r="Z74" s="45"/>
    </row>
    <row r="75" spans="1:26" x14ac:dyDescent="0.25">
      <c r="U75" s="45"/>
      <c r="V75" s="45"/>
      <c r="W75" s="45"/>
      <c r="X75" s="45"/>
      <c r="Y75" s="45"/>
      <c r="Z75" s="45"/>
    </row>
    <row r="76" spans="1:26" x14ac:dyDescent="0.25">
      <c r="U76" s="45"/>
      <c r="V76" s="45"/>
      <c r="W76" s="45"/>
      <c r="X76" s="45"/>
      <c r="Y76" s="45"/>
      <c r="Z76" s="45"/>
    </row>
    <row r="77" spans="1:26" x14ac:dyDescent="0.25">
      <c r="U77" s="45"/>
      <c r="V77" s="45"/>
      <c r="W77" s="45"/>
      <c r="X77" s="45"/>
      <c r="Y77" s="45"/>
      <c r="Z77" s="45"/>
    </row>
    <row r="78" spans="1:26" x14ac:dyDescent="0.25">
      <c r="U78" s="45"/>
      <c r="V78" s="45"/>
      <c r="W78" s="45"/>
      <c r="X78" s="45"/>
      <c r="Y78" s="45"/>
      <c r="Z78" s="45"/>
    </row>
    <row r="79" spans="1:26" x14ac:dyDescent="0.25">
      <c r="U79" s="45"/>
      <c r="V79" s="45"/>
      <c r="W79" s="45"/>
      <c r="X79" s="45"/>
      <c r="Y79" s="45"/>
      <c r="Z79" s="45"/>
    </row>
    <row r="80" spans="1:26" x14ac:dyDescent="0.25">
      <c r="U80" s="45"/>
      <c r="V80" s="45"/>
      <c r="W80" s="45"/>
      <c r="X80" s="45"/>
      <c r="Y80" s="45"/>
      <c r="Z80" s="45"/>
    </row>
    <row r="81" spans="21:26" x14ac:dyDescent="0.25">
      <c r="U81" s="45"/>
      <c r="V81" s="45"/>
      <c r="W81" s="45"/>
      <c r="X81" s="45"/>
      <c r="Y81" s="45"/>
      <c r="Z81" s="45"/>
    </row>
    <row r="82" spans="21:26" x14ac:dyDescent="0.25">
      <c r="U82" s="45"/>
      <c r="V82" s="45"/>
      <c r="W82" s="45"/>
      <c r="X82" s="45"/>
      <c r="Y82" s="45"/>
      <c r="Z82" s="45"/>
    </row>
    <row r="83" spans="21:26" x14ac:dyDescent="0.25">
      <c r="U83" s="45"/>
      <c r="V83" s="45"/>
      <c r="W83" s="45"/>
      <c r="X83" s="45"/>
      <c r="Y83" s="45"/>
      <c r="Z83" s="45"/>
    </row>
    <row r="84" spans="21:26" x14ac:dyDescent="0.25">
      <c r="U84" s="45"/>
      <c r="V84" s="45"/>
      <c r="W84" s="45"/>
      <c r="X84" s="45"/>
      <c r="Y84" s="45"/>
      <c r="Z84" s="45"/>
    </row>
    <row r="85" spans="21:26" x14ac:dyDescent="0.25">
      <c r="U85" s="45"/>
      <c r="V85" s="45"/>
      <c r="W85" s="45"/>
      <c r="X85" s="45"/>
      <c r="Y85" s="45"/>
      <c r="Z85" s="45"/>
    </row>
    <row r="108" spans="2:21" x14ac:dyDescent="0.25">
      <c r="B108" s="42" t="str">
        <f>"Maximaal toegelaten nettolijfrente storting in "&amp;J7</f>
        <v>Maximaal toegelaten nettolijfrente storting in 2024</v>
      </c>
      <c r="D108" s="42">
        <f>MAX(0,(SUM(Z17:Z19)-AJ7)*AL12)</f>
        <v>0</v>
      </c>
    </row>
    <row r="110" spans="2:21" x14ac:dyDescent="0.25">
      <c r="B110" s="42" t="s">
        <v>28</v>
      </c>
    </row>
    <row r="112" spans="2:21" x14ac:dyDescent="0.25">
      <c r="U112" s="42">
        <f>SUM(H40:O40)</f>
        <v>0</v>
      </c>
    </row>
  </sheetData>
  <sheetProtection algorithmName="SHA-512" hashValue="KimNjtxEehmqekoCYqdD1IQmtVqBCvhD5yAnQ1wlfiAuaFIaiT5bH4Wug33cOvfA2bTWYDkKIA1etjJp8e1bgA==" saltValue="LbD+8opKNIh+pvwpQczwwg==" spinCount="100000" sheet="1" objects="1" scenarios="1"/>
  <mergeCells count="6">
    <mergeCell ref="AE4:AE5"/>
    <mergeCell ref="P24:Q24"/>
    <mergeCell ref="AA3:AA5"/>
    <mergeCell ref="AB3:AB5"/>
    <mergeCell ref="AC3:AC5"/>
    <mergeCell ref="AD4:AD5"/>
  </mergeCells>
  <dataValidations count="6">
    <dataValidation type="whole" operator="greaterThanOrEqual" allowBlank="1" showInputMessage="1" showErrorMessage="1" sqref="D14 D20 J18" xr:uid="{91E275CF-5813-4C1D-8C46-A5E71362FE40}">
      <formula1>0</formula1>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264291C7-1607-4B46-A6C7-E2394C6D9712}">
      <formula1>0</formula1>
      <formula2>#REF!</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4FC81FB8-A8B6-4EF7-B291-1318E022045B}">
      <formula1>0</formula1>
      <formula2>#REF!</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5C4FD6FD-43C6-4AA9-A36C-5973866898C6}">
      <formula1>0</formula1>
      <formula2>O20</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6749739B-534C-4CC3-A420-DBDC8217436C}">
      <formula1>0</formula1>
      <formula2>I43</formula2>
    </dataValidation>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CFCFBB17-4880-4F60-AD79-C89CE836BB61}">
      <formula1>0</formula1>
      <formula2>M28</formula2>
    </dataValidation>
  </dataValidations>
  <hyperlinks>
    <hyperlink ref="B110" r:id="rId1" xr:uid="{DF4766A7-F044-4485-BB16-E35DC768BCEB}"/>
    <hyperlink ref="E49" r:id="rId2" xr:uid="{C9722382-B6C8-4B22-9E58-A1AA659CD434}"/>
  </hyperlinks>
  <pageMargins left="0.79000000000000015" right="0.79000000000000015" top="0.98" bottom="0.98" header="0.59" footer="0.59"/>
  <pageSetup paperSize="9" scale="55" orientation="landscape" horizontalDpi="4294967292" verticalDpi="4294967292" r:id="rId3"/>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4"/>
  <legacyDrawing r:id="rId5"/>
  <legacyDrawingHF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AO61"/>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31.25" style="72" hidden="1" customWidth="1"/>
    <col min="33" max="33" width="28.625" style="72" hidden="1" customWidth="1"/>
    <col min="34" max="34" width="15" style="42" hidden="1" customWidth="1"/>
    <col min="35" max="35" width="11.75" style="42" hidden="1" customWidth="1"/>
    <col min="36" max="36" width="10" style="42" hidden="1" customWidth="1"/>
    <col min="37" max="37" width="21" style="42" hidden="1" customWidth="1"/>
    <col min="38" max="38" width="6.625" style="42" hidden="1" customWidth="1"/>
    <col min="39" max="39" width="7.625" style="42" hidden="1" customWidth="1"/>
    <col min="40" max="40" width="6.625" style="42" hidden="1" customWidth="1"/>
    <col min="41" max="41" width="10.625" style="42" hidden="1" customWidth="1"/>
    <col min="42" max="42" width="10.625" style="42" customWidth="1"/>
    <col min="43" max="16384" width="10.625" style="42"/>
  </cols>
  <sheetData>
    <row r="1" spans="1:38" x14ac:dyDescent="0.25">
      <c r="A1" s="39"/>
      <c r="B1" s="40"/>
      <c r="C1" s="40"/>
      <c r="D1" s="40"/>
      <c r="E1" s="40"/>
      <c r="F1" s="40"/>
      <c r="G1" s="40"/>
      <c r="H1" s="40"/>
      <c r="I1" s="40"/>
      <c r="J1" s="40"/>
      <c r="K1" s="40"/>
      <c r="L1" s="40"/>
      <c r="M1" s="40"/>
      <c r="N1" s="40"/>
      <c r="O1" s="40"/>
      <c r="P1" s="40"/>
      <c r="Q1" s="40"/>
      <c r="R1" s="47"/>
      <c r="S1" s="47"/>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t="s">
        <v>11</v>
      </c>
      <c r="AG3" s="50"/>
      <c r="AJ3" s="45" t="s">
        <v>31</v>
      </c>
      <c r="AK3" s="45"/>
      <c r="AL3" s="45"/>
    </row>
    <row r="4" spans="1:38"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44">
        <f>VLOOKUP($J$7,gegevens!$B$6:$K$38,9)-10</f>
        <v>56</v>
      </c>
      <c r="AG4" s="244">
        <f>VLOOKUP($J$7,gegevens!$B$6:$K$38,10)</f>
        <v>10</v>
      </c>
      <c r="AH4" s="52" t="s">
        <v>20</v>
      </c>
      <c r="AI4" s="52" t="s">
        <v>21</v>
      </c>
      <c r="AJ4" s="45"/>
      <c r="AK4" s="45" t="s">
        <v>33</v>
      </c>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45"/>
      <c r="AG5" s="245"/>
      <c r="AH5" s="49"/>
      <c r="AI5" s="49" t="s">
        <v>22</v>
      </c>
      <c r="AJ5" s="45"/>
      <c r="AK5" s="45"/>
      <c r="AL5" s="45">
        <v>20</v>
      </c>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59">
        <v>8</v>
      </c>
      <c r="AH6" s="60">
        <v>11</v>
      </c>
      <c r="AI6" s="60">
        <v>12</v>
      </c>
      <c r="AJ6" s="60">
        <v>14</v>
      </c>
      <c r="AK6" s="60">
        <v>15</v>
      </c>
      <c r="AL6" s="60">
        <v>17</v>
      </c>
    </row>
    <row r="7" spans="1:38" ht="23.25" x14ac:dyDescent="0.35">
      <c r="A7" s="56"/>
      <c r="B7" s="61"/>
      <c r="C7" s="57"/>
      <c r="D7" s="57"/>
      <c r="E7" s="57"/>
      <c r="F7" s="57"/>
      <c r="G7" s="57"/>
      <c r="H7" s="57"/>
      <c r="I7" s="62" t="s">
        <v>40</v>
      </c>
      <c r="J7" s="175">
        <f>'2024'!J7-1</f>
        <v>2023</v>
      </c>
      <c r="K7" s="64"/>
      <c r="L7" s="64"/>
      <c r="M7" s="64"/>
      <c r="N7" s="57"/>
      <c r="O7" s="65">
        <f>AA7</f>
        <v>13646</v>
      </c>
      <c r="P7" s="66" t="s">
        <v>9</v>
      </c>
      <c r="Q7" s="57"/>
      <c r="R7" s="57"/>
      <c r="S7" s="57"/>
      <c r="T7" s="58"/>
      <c r="AA7" s="197">
        <f>VLOOKUP($J$7,gegevens!$B$6:$I$38,AA6)</f>
        <v>13646</v>
      </c>
      <c r="AB7" s="198">
        <f>VLOOKUP($J$7,gegevens!$B$6:$I$38,AB6)</f>
        <v>0.3</v>
      </c>
      <c r="AC7" s="199">
        <f>VLOOKUP($J$7,gegevens!$B$6:$I$38,AC6)</f>
        <v>6.27</v>
      </c>
      <c r="AD7" s="197">
        <f>VLOOKUP($J$7,gegevens!$B$6:$I$38,AD6)</f>
        <v>115164</v>
      </c>
      <c r="AE7" s="197">
        <f>VLOOKUP($J$7,gegevens!$B$6:$I$38,AE6)</f>
        <v>34550</v>
      </c>
      <c r="AF7" s="197">
        <f>VLOOKUP($J$7,gegevens!$B$6:$I$38,AF6)</f>
        <v>38000</v>
      </c>
      <c r="AG7" s="197">
        <f>VLOOKUP($J$7,gegevens!$B$6:$O$38,AG6)</f>
        <v>38000</v>
      </c>
      <c r="AH7" s="198">
        <f>VLOOKUP($J$7-1,gegevens!$B$6:$O$38,AH6)</f>
        <v>20698</v>
      </c>
      <c r="AI7" s="197">
        <f>VLOOKUP($J$7-1,gegevens!$B$6:$O$38,AI6)</f>
        <v>9.4399999999999998E-2</v>
      </c>
      <c r="AJ7" s="197">
        <f>VLOOKUP($J$7,gegevens!$B$6:$AB$38,AJ6)</f>
        <v>0</v>
      </c>
      <c r="AK7" s="198">
        <f>VLOOKUP($J$7,gegevens!$B$6:$AB$38,AK6)</f>
        <v>128810</v>
      </c>
      <c r="AL7" s="67">
        <f>VLOOKUP($J$7,gegevens!$B$6:$AB$38,AL6)</f>
        <v>2.3E-2</v>
      </c>
    </row>
    <row r="8" spans="1:38" x14ac:dyDescent="0.25">
      <c r="A8" s="56"/>
      <c r="B8" s="57"/>
      <c r="C8" s="57"/>
      <c r="D8" s="57"/>
      <c r="E8" s="57"/>
      <c r="F8" s="57"/>
      <c r="G8" s="57"/>
      <c r="H8" s="57"/>
      <c r="I8" s="73"/>
      <c r="J8" s="57"/>
      <c r="K8" s="57"/>
      <c r="L8" s="57"/>
      <c r="M8" s="57"/>
      <c r="N8" s="57"/>
      <c r="O8" s="65">
        <f>MAX(0,ROUNDUP(MIN(J12+M12+P12-O7,AD7),0))*AB13</f>
        <v>0</v>
      </c>
      <c r="P8" s="66" t="str">
        <f>"Premiegrondslag in " &amp;J7</f>
        <v>Premiegrondslag in 2023</v>
      </c>
      <c r="Q8" s="57"/>
      <c r="R8" s="57"/>
      <c r="S8" s="57"/>
      <c r="T8" s="58"/>
      <c r="AA8" s="44"/>
      <c r="AB8" s="44"/>
      <c r="AC8" s="44"/>
      <c r="AD8" s="44"/>
      <c r="AE8" s="44"/>
      <c r="AF8" s="69">
        <f>IF(J7&gt;2022,AF7,ROUNDUP(AK7*O8,0))</f>
        <v>38000</v>
      </c>
      <c r="AG8" s="228" t="s">
        <v>61</v>
      </c>
      <c r="AH8" s="52"/>
      <c r="AI8" s="52"/>
      <c r="AJ8" s="45"/>
      <c r="AK8" s="45"/>
      <c r="AL8" s="45"/>
    </row>
    <row r="9" spans="1:38" x14ac:dyDescent="0.25">
      <c r="A9" s="56"/>
      <c r="B9" s="57"/>
      <c r="C9" s="57"/>
      <c r="D9" s="57"/>
      <c r="E9" s="57"/>
      <c r="F9" s="57"/>
      <c r="G9" s="57"/>
      <c r="H9" s="57"/>
      <c r="I9" s="57"/>
      <c r="J9" s="212"/>
      <c r="K9" s="57"/>
      <c r="L9" s="57"/>
      <c r="M9" s="57"/>
      <c r="N9" s="57"/>
      <c r="O9" s="71">
        <f>AB7</f>
        <v>0.3</v>
      </c>
      <c r="P9" s="66" t="s">
        <v>44</v>
      </c>
      <c r="Q9" s="57"/>
      <c r="R9" s="57"/>
      <c r="S9" s="57"/>
      <c r="T9" s="58"/>
      <c r="AB9" s="72" t="s">
        <v>18</v>
      </c>
      <c r="AC9" s="72" t="s">
        <v>17</v>
      </c>
      <c r="AH9" s="45"/>
      <c r="AI9" s="45"/>
      <c r="AJ9" s="45"/>
      <c r="AK9" s="45"/>
      <c r="AL9" s="45"/>
    </row>
    <row r="10" spans="1:38" x14ac:dyDescent="0.25">
      <c r="A10" s="56"/>
      <c r="B10" s="57"/>
      <c r="C10" s="57"/>
      <c r="D10" s="57"/>
      <c r="E10" s="57"/>
      <c r="F10" s="57"/>
      <c r="G10" s="57"/>
      <c r="H10" s="57"/>
      <c r="I10" s="73"/>
      <c r="J10" s="73"/>
      <c r="K10" s="73"/>
      <c r="L10" s="73"/>
      <c r="M10" s="73"/>
      <c r="N10" s="73"/>
      <c r="O10" s="73"/>
      <c r="P10" s="74"/>
      <c r="Q10" s="57"/>
      <c r="R10" s="57"/>
      <c r="S10" s="57"/>
      <c r="T10" s="58"/>
      <c r="AA10" s="72" t="s">
        <v>25</v>
      </c>
      <c r="AB10" s="196">
        <f>J7-YEAR(Geboortedatum)-1</f>
        <v>42</v>
      </c>
      <c r="AC10" s="196">
        <f>12-MONTH(Geboortedatum)</f>
        <v>11</v>
      </c>
      <c r="AF10" s="72" t="s">
        <v>19</v>
      </c>
      <c r="AG10" s="72">
        <f>IF(AB10&lt;AF4,1,IF(AB10&gt;AF4,2,IF(AC10&lt;AG4,1,2)))</f>
        <v>1</v>
      </c>
      <c r="AH10" s="45"/>
      <c r="AI10" s="45"/>
      <c r="AJ10" s="45"/>
      <c r="AK10" s="45"/>
      <c r="AL10" s="45">
        <f>IF($AB$10&lt;AL5,1-SUM($AJ10:AJ10),0)</f>
        <v>0</v>
      </c>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66</v>
      </c>
      <c r="AC11" s="196">
        <f>VLOOKUP($J$7,gegevens!$B$6:$K$38,10)</f>
        <v>10</v>
      </c>
      <c r="AI11" s="45"/>
      <c r="AJ11" s="45"/>
      <c r="AK11" s="45"/>
      <c r="AL11" s="45"/>
    </row>
    <row r="12" spans="1:38" x14ac:dyDescent="0.25">
      <c r="A12" s="56"/>
      <c r="B12" s="57"/>
      <c r="C12" s="57"/>
      <c r="D12" s="57"/>
      <c r="E12" s="57"/>
      <c r="F12" s="57"/>
      <c r="G12" s="57"/>
      <c r="H12" s="57"/>
      <c r="I12" s="78" t="str">
        <f>"Inkomen "&amp;(J7-1)</f>
        <v>Inkomen 2022</v>
      </c>
      <c r="J12" s="79">
        <v>0</v>
      </c>
      <c r="K12" s="80"/>
      <c r="L12" s="81" t="str">
        <f>"Winst/(Verlies) "&amp;($J$7-1)</f>
        <v>Winst/(Verlies) 2022</v>
      </c>
      <c r="M12" s="82">
        <v>0</v>
      </c>
      <c r="N12" s="75"/>
      <c r="O12" s="81" t="str">
        <f>"Overig inkomen "&amp;($J$7-1)</f>
        <v>Overig inkomen 2022</v>
      </c>
      <c r="P12" s="82">
        <v>0</v>
      </c>
      <c r="Q12" s="57"/>
      <c r="R12" s="57"/>
      <c r="S12" s="57"/>
      <c r="T12" s="58"/>
      <c r="AA12" s="72" t="s">
        <v>64</v>
      </c>
      <c r="AB12" s="234" t="b">
        <f>IFERROR(_xlfn.XLOOKUP(Geboortedatum,gegevens!$L$6:$L$38,gegevens!$B$6:$B$38,TRUE,1),FALSE)</f>
        <v>1</v>
      </c>
      <c r="AF12" s="84"/>
      <c r="AG12" s="83">
        <f>AB10-AB11+(AC10-AC11)/12</f>
        <v>-23.916666666666668</v>
      </c>
      <c r="AI12" s="45"/>
      <c r="AJ12" s="45"/>
      <c r="AK12" s="45"/>
      <c r="AL12" s="85"/>
    </row>
    <row r="13" spans="1:38" x14ac:dyDescent="0.25">
      <c r="A13" s="56"/>
      <c r="B13" s="57"/>
      <c r="C13" s="57"/>
      <c r="D13" s="57"/>
      <c r="E13" s="57"/>
      <c r="F13" s="57"/>
      <c r="G13" s="57"/>
      <c r="H13" s="57"/>
      <c r="I13" s="101"/>
      <c r="J13" s="57"/>
      <c r="K13" s="57"/>
      <c r="L13" s="86"/>
      <c r="M13" s="57"/>
      <c r="N13" s="75"/>
      <c r="O13" s="75"/>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89" t="s">
        <v>42</v>
      </c>
      <c r="M14" s="88"/>
      <c r="N14" s="57"/>
      <c r="O14" s="57"/>
      <c r="P14" s="57"/>
      <c r="Q14" s="57"/>
      <c r="R14" s="57"/>
      <c r="S14" s="57"/>
      <c r="T14" s="58"/>
      <c r="AB14" s="214">
        <v>0</v>
      </c>
      <c r="AH14" s="45"/>
      <c r="AI14" s="45"/>
      <c r="AJ14" s="45"/>
      <c r="AK14" s="45"/>
      <c r="AL14" s="45"/>
    </row>
    <row r="15" spans="1:38" x14ac:dyDescent="0.25">
      <c r="A15" s="56"/>
      <c r="B15" s="57"/>
      <c r="C15" s="57"/>
      <c r="D15" s="57"/>
      <c r="E15" s="57"/>
      <c r="F15" s="57"/>
      <c r="G15" s="57"/>
      <c r="H15" s="57"/>
      <c r="I15" s="177" t="s">
        <v>38</v>
      </c>
      <c r="J15" s="91"/>
      <c r="K15" s="57"/>
      <c r="L15" s="92" t="s">
        <v>43</v>
      </c>
      <c r="M15" s="91"/>
      <c r="N15" s="57"/>
      <c r="O15" s="57"/>
      <c r="P15" s="57"/>
      <c r="Q15" s="57"/>
      <c r="R15" s="57"/>
      <c r="S15" s="57"/>
      <c r="T15" s="58"/>
      <c r="AB15" s="214">
        <v>1</v>
      </c>
      <c r="AH15" s="45"/>
      <c r="AI15" s="45"/>
      <c r="AJ15" s="45"/>
      <c r="AK15" s="45"/>
      <c r="AL15" s="45"/>
    </row>
    <row r="16" spans="1:38" x14ac:dyDescent="0.25">
      <c r="A16" s="56"/>
      <c r="B16" s="57"/>
      <c r="C16" s="57"/>
      <c r="D16" s="57"/>
      <c r="E16" s="57"/>
      <c r="F16" s="57"/>
      <c r="G16" s="57"/>
      <c r="H16" s="57"/>
      <c r="I16" s="178"/>
      <c r="J16" s="94"/>
      <c r="K16" s="57"/>
      <c r="L16" s="95" t="str">
        <f>"in "&amp;($J$7-1)&amp;"?"</f>
        <v>in 2022?</v>
      </c>
      <c r="M16" s="96">
        <v>0</v>
      </c>
      <c r="N16" s="57"/>
      <c r="O16" s="57"/>
      <c r="P16" s="57"/>
      <c r="Q16" s="57"/>
      <c r="R16" s="57"/>
      <c r="S16" s="57"/>
      <c r="T16" s="58"/>
      <c r="AF16" s="45"/>
      <c r="AI16" s="45"/>
      <c r="AJ16" s="45"/>
      <c r="AK16" s="45"/>
      <c r="AL16" s="45"/>
    </row>
    <row r="17" spans="1:40"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40" x14ac:dyDescent="0.25">
      <c r="A18" s="56"/>
      <c r="B18" s="57"/>
      <c r="C18" s="57"/>
      <c r="D18" s="57"/>
      <c r="E18" s="57"/>
      <c r="F18" s="57"/>
      <c r="G18" s="57"/>
      <c r="H18" s="57"/>
      <c r="I18" s="97" t="str">
        <f>"Factor A "&amp;(J7-1)</f>
        <v>Factor A 2022</v>
      </c>
      <c r="J18" s="98">
        <v>0</v>
      </c>
      <c r="K18" s="57"/>
      <c r="L18" s="99" t="str">
        <f>"Toename FOR in "&amp;(J7-1)</f>
        <v>Toename FOR in 2022</v>
      </c>
      <c r="M18" s="100">
        <f>IF(AND(M16=1,M19=0),MIN(AH7*M12,AI7),0)</f>
        <v>0</v>
      </c>
      <c r="N18" s="57"/>
      <c r="O18" s="57"/>
      <c r="P18" s="57"/>
      <c r="Q18" s="57"/>
      <c r="R18" s="57"/>
      <c r="S18" s="57"/>
      <c r="T18" s="58"/>
      <c r="AH18" s="45"/>
      <c r="AI18" s="45"/>
      <c r="AJ18" s="45"/>
      <c r="AK18" s="45"/>
      <c r="AL18" s="45"/>
    </row>
    <row r="19" spans="1:40" x14ac:dyDescent="0.25">
      <c r="A19" s="56"/>
      <c r="B19" s="57"/>
      <c r="C19" s="57"/>
      <c r="D19" s="57"/>
      <c r="E19" s="57"/>
      <c r="F19" s="57"/>
      <c r="G19" s="57"/>
      <c r="H19" s="57"/>
      <c r="I19" s="101" t="s">
        <v>10</v>
      </c>
      <c r="J19" s="57">
        <f>AC7</f>
        <v>6.27</v>
      </c>
      <c r="K19" s="57"/>
      <c r="L19" s="99" t="str">
        <f>"Afname FOR in "&amp;(J7-1)</f>
        <v>Afname FOR in 2022</v>
      </c>
      <c r="M19" s="100">
        <v>0</v>
      </c>
      <c r="N19" s="57"/>
      <c r="O19" s="57"/>
      <c r="P19" s="57"/>
      <c r="Q19" s="57"/>
      <c r="R19" s="57"/>
      <c r="S19" s="57"/>
      <c r="T19" s="58"/>
      <c r="AH19" s="45"/>
      <c r="AI19" s="45"/>
      <c r="AJ19" s="45"/>
      <c r="AK19" s="45"/>
      <c r="AL19" s="45"/>
    </row>
    <row r="20" spans="1:40" x14ac:dyDescent="0.25">
      <c r="A20" s="56"/>
      <c r="B20" s="57"/>
      <c r="C20" s="57"/>
      <c r="D20" s="57"/>
      <c r="E20" s="57"/>
      <c r="F20" s="57"/>
      <c r="G20" s="57"/>
      <c r="H20" s="57"/>
      <c r="I20" s="57"/>
      <c r="J20" s="57"/>
      <c r="K20" s="57"/>
      <c r="L20" s="99" t="str">
        <f>"FOR omgezet naar lijfrente in "&amp;(J7)</f>
        <v>FOR omgezet naar lijfrente in 2023</v>
      </c>
      <c r="M20" s="102">
        <v>0</v>
      </c>
      <c r="N20" s="103" t="s">
        <v>3</v>
      </c>
      <c r="O20" s="104">
        <f>ROUNDUP(I47,0)</f>
        <v>0</v>
      </c>
      <c r="P20" s="57"/>
      <c r="Q20" s="57"/>
      <c r="R20" s="57"/>
      <c r="S20" s="57"/>
      <c r="T20" s="58"/>
      <c r="AH20" s="45"/>
      <c r="AI20" s="45"/>
      <c r="AJ20" s="45"/>
      <c r="AK20" s="45"/>
      <c r="AL20" s="45"/>
      <c r="AM20" s="45"/>
      <c r="AN20" s="45"/>
    </row>
    <row r="21" spans="1:40"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c r="AM21" s="45"/>
      <c r="AN21" s="45"/>
    </row>
    <row r="22" spans="1:40" x14ac:dyDescent="0.25">
      <c r="A22" s="53"/>
      <c r="B22" s="54"/>
      <c r="C22" s="54"/>
      <c r="D22" s="54"/>
      <c r="E22" s="54"/>
      <c r="F22" s="54"/>
      <c r="G22" s="54"/>
      <c r="H22" s="54"/>
      <c r="I22" s="54"/>
      <c r="J22" s="54"/>
      <c r="K22" s="54"/>
      <c r="L22" s="54"/>
      <c r="M22" s="54"/>
      <c r="N22" s="54"/>
      <c r="O22" s="54"/>
      <c r="P22" s="54"/>
      <c r="Q22" s="54"/>
      <c r="R22" s="54"/>
      <c r="S22" s="54"/>
      <c r="T22" s="55"/>
      <c r="U22" s="105"/>
      <c r="AH22" s="45"/>
      <c r="AI22" s="45"/>
      <c r="AJ22" s="45"/>
      <c r="AK22" s="45"/>
      <c r="AL22" s="45"/>
      <c r="AM22" s="45"/>
      <c r="AN22" s="45"/>
    </row>
    <row r="23" spans="1:40"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c r="AM23" s="45"/>
      <c r="AN23" s="45"/>
    </row>
    <row r="24" spans="1:40" ht="18.75" thickBot="1" x14ac:dyDescent="0.3">
      <c r="A24" s="46"/>
      <c r="B24" s="47"/>
      <c r="C24" s="47"/>
      <c r="D24" s="47"/>
      <c r="E24" s="47"/>
      <c r="F24" s="47"/>
      <c r="G24" s="47"/>
      <c r="H24" s="47"/>
      <c r="I24" s="106" t="str">
        <f>"Beschikbare jaarruimte in "&amp;J7</f>
        <v>Beschikbare jaarruimte in 2023</v>
      </c>
      <c r="J24" s="107"/>
      <c r="K24" s="107"/>
      <c r="L24" s="108"/>
      <c r="M24" s="109">
        <f>MAX(0,ROUNDUP(O8*O9-J18*J19-M18,0))*AB13</f>
        <v>0</v>
      </c>
      <c r="N24" s="47"/>
      <c r="O24" s="47"/>
      <c r="P24" s="242"/>
      <c r="Q24" s="243"/>
      <c r="R24" s="47"/>
      <c r="S24" s="47"/>
      <c r="T24" s="48"/>
      <c r="AH24" s="45"/>
      <c r="AI24" s="45"/>
      <c r="AJ24" s="45"/>
      <c r="AK24" s="45"/>
      <c r="AL24" s="45"/>
      <c r="AM24" s="45"/>
      <c r="AN24" s="45"/>
    </row>
    <row r="25" spans="1:40"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c r="AM25" s="45"/>
      <c r="AN25" s="45"/>
    </row>
    <row r="26" spans="1:40" ht="18.75" thickBot="1" x14ac:dyDescent="0.3">
      <c r="A26" s="46"/>
      <c r="B26" s="47"/>
      <c r="C26" s="47"/>
      <c r="D26" s="47"/>
      <c r="E26" s="47"/>
      <c r="F26" s="47"/>
      <c r="G26" s="47"/>
      <c r="H26" s="47"/>
      <c r="I26" s="114" t="str">
        <f>"Beschikbare reserveringsruimte in "&amp;J7</f>
        <v>Beschikbare reserveringsruimte in 2023</v>
      </c>
      <c r="J26" s="115"/>
      <c r="K26" s="115"/>
      <c r="L26" s="116"/>
      <c r="M26" s="109">
        <f>MIN(SUM(J38:P38),AF8,CHOOSE(AG10,AF7,AG7))</f>
        <v>0</v>
      </c>
      <c r="N26" s="47"/>
      <c r="O26" s="47"/>
      <c r="P26" s="47"/>
      <c r="Q26" s="47"/>
      <c r="R26" s="47"/>
      <c r="S26" s="47"/>
      <c r="T26" s="48"/>
      <c r="V26" s="117"/>
      <c r="AA26" s="45"/>
      <c r="AB26" s="45"/>
      <c r="AC26" s="45"/>
      <c r="AD26" s="42"/>
      <c r="AE26" s="42"/>
      <c r="AF26" s="42"/>
      <c r="AG26" s="42"/>
    </row>
    <row r="27" spans="1:40"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W27" s="121"/>
      <c r="X27" s="121"/>
      <c r="Y27" s="121"/>
      <c r="Z27" s="121"/>
      <c r="AA27" s="45"/>
      <c r="AB27" s="45"/>
      <c r="AC27" s="45"/>
      <c r="AD27" s="42"/>
      <c r="AE27" s="42"/>
      <c r="AF27" s="42"/>
      <c r="AG27" s="42"/>
    </row>
    <row r="28" spans="1:40" ht="18.75" thickBot="1" x14ac:dyDescent="0.3">
      <c r="A28" s="46"/>
      <c r="B28" s="47"/>
      <c r="C28" s="47"/>
      <c r="D28" s="47"/>
      <c r="E28" s="47"/>
      <c r="F28" s="47"/>
      <c r="G28" s="47"/>
      <c r="H28" s="47"/>
      <c r="I28" s="122" t="str">
        <f>"Maximaal toegelaten lijfrentestorting in "&amp;J7</f>
        <v>Maximaal toegelaten lijfrentestorting in 2023</v>
      </c>
      <c r="J28" s="123"/>
      <c r="K28" s="123"/>
      <c r="L28" s="124"/>
      <c r="M28" s="109">
        <f>M24+M26+M20</f>
        <v>0</v>
      </c>
      <c r="N28" s="47"/>
      <c r="O28" s="47"/>
      <c r="P28" s="47"/>
      <c r="Q28" s="47"/>
      <c r="R28" s="47"/>
      <c r="S28" s="47"/>
      <c r="T28" s="48"/>
      <c r="AA28" s="45"/>
      <c r="AB28" s="45"/>
      <c r="AC28" s="45"/>
      <c r="AD28" s="42"/>
      <c r="AE28" s="42"/>
      <c r="AF28" s="42"/>
      <c r="AG28" s="42"/>
    </row>
    <row r="29" spans="1:40"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40" x14ac:dyDescent="0.25">
      <c r="A30" s="46"/>
      <c r="B30" s="47"/>
      <c r="C30" s="47"/>
      <c r="D30" s="47"/>
      <c r="E30" s="47"/>
      <c r="F30" s="47"/>
      <c r="G30" s="47"/>
      <c r="H30" s="47"/>
      <c r="I30" s="125" t="str">
        <f>"Gestort aan lijfrente in "&amp;J7</f>
        <v>Gestort aan lijfrente in 2023</v>
      </c>
      <c r="J30" s="126"/>
      <c r="K30" s="126"/>
      <c r="L30" s="127"/>
      <c r="M30" s="128">
        <v>0</v>
      </c>
      <c r="N30" s="47"/>
      <c r="O30" s="47"/>
      <c r="P30" s="47"/>
      <c r="Q30" s="47"/>
      <c r="R30" s="47"/>
      <c r="S30" s="47"/>
      <c r="T30" s="48"/>
      <c r="AA30" s="45"/>
      <c r="AB30" s="45"/>
      <c r="AC30" s="45"/>
      <c r="AD30" s="42"/>
      <c r="AE30" s="42"/>
      <c r="AF30" s="42"/>
      <c r="AG30" s="42"/>
    </row>
    <row r="31" spans="1:40"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40"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40"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40" ht="18.75" thickBot="1" x14ac:dyDescent="0.3">
      <c r="A34" s="46"/>
      <c r="B34" s="47"/>
      <c r="C34" s="47"/>
      <c r="D34" s="47"/>
      <c r="E34" s="47"/>
      <c r="F34" s="47"/>
      <c r="G34" s="47"/>
      <c r="H34" s="47"/>
      <c r="I34" s="138" t="str">
        <f>"Nog maximaal extra in te leggen in "&amp;J7</f>
        <v>Nog maximaal extra in te leggen in 2023</v>
      </c>
      <c r="J34" s="139"/>
      <c r="K34" s="140"/>
      <c r="L34" s="141"/>
      <c r="M34" s="109">
        <f>M28-M30</f>
        <v>0</v>
      </c>
      <c r="N34" s="47"/>
      <c r="O34" s="47"/>
      <c r="P34" s="47"/>
      <c r="Q34" s="47"/>
      <c r="R34" s="47"/>
      <c r="S34" s="47"/>
      <c r="T34" s="48"/>
      <c r="AA34" s="45"/>
      <c r="AB34" s="45"/>
      <c r="AC34" s="45"/>
      <c r="AD34" s="42"/>
      <c r="AE34" s="42"/>
      <c r="AF34" s="42"/>
      <c r="AG34" s="42"/>
    </row>
    <row r="35" spans="1:40" x14ac:dyDescent="0.25">
      <c r="A35" s="46"/>
      <c r="B35" s="47"/>
      <c r="C35" s="47"/>
      <c r="D35" s="47"/>
      <c r="E35" s="47"/>
      <c r="F35" s="47"/>
      <c r="G35" s="47"/>
      <c r="H35" s="47"/>
      <c r="I35" s="47"/>
      <c r="J35" s="118"/>
      <c r="K35" s="118"/>
      <c r="L35" s="118"/>
      <c r="M35" s="118"/>
      <c r="N35" s="118"/>
      <c r="O35" s="118"/>
      <c r="P35" s="118"/>
      <c r="Q35" s="118"/>
      <c r="R35" s="118"/>
      <c r="S35" s="47"/>
      <c r="T35" s="48"/>
      <c r="AA35" s="45"/>
      <c r="AB35" s="45"/>
      <c r="AC35" s="45"/>
      <c r="AD35" s="42"/>
      <c r="AE35" s="42"/>
      <c r="AF35" s="42"/>
      <c r="AG35" s="42"/>
    </row>
    <row r="36" spans="1:40" x14ac:dyDescent="0.25">
      <c r="A36" s="46"/>
      <c r="B36" s="47"/>
      <c r="C36" s="47"/>
      <c r="D36" s="47"/>
      <c r="E36" s="47"/>
      <c r="F36" s="118"/>
      <c r="G36" s="118"/>
      <c r="H36" s="118"/>
      <c r="I36" s="143"/>
      <c r="J36" s="119"/>
      <c r="K36" s="144"/>
      <c r="L36" s="144"/>
      <c r="M36" s="144"/>
      <c r="N36" s="144"/>
      <c r="O36" s="144"/>
      <c r="P36" s="144"/>
      <c r="Q36" s="144"/>
      <c r="R36" s="144"/>
      <c r="S36" s="47"/>
      <c r="T36" s="48"/>
      <c r="AA36" s="146"/>
      <c r="AB36" s="146"/>
      <c r="AC36" s="146"/>
      <c r="AD36" s="146"/>
      <c r="AE36" s="146"/>
      <c r="AF36" s="146"/>
      <c r="AG36" s="146"/>
      <c r="AH36" s="45"/>
      <c r="AI36" s="45"/>
      <c r="AJ36" s="45"/>
      <c r="AK36" s="45"/>
      <c r="AL36" s="45"/>
      <c r="AM36" s="45"/>
      <c r="AN36" s="45"/>
    </row>
    <row r="37" spans="1:40" x14ac:dyDescent="0.25">
      <c r="A37" s="46"/>
      <c r="B37" s="47"/>
      <c r="C37" s="47"/>
      <c r="D37" s="147"/>
      <c r="E37" s="147"/>
      <c r="F37" s="147"/>
      <c r="G37" s="148" t="s">
        <v>51</v>
      </c>
      <c r="H37" s="144"/>
      <c r="I37" s="149">
        <f>J7</f>
        <v>2023</v>
      </c>
      <c r="J37" s="149">
        <f t="shared" ref="J37" si="0">I37-1</f>
        <v>2022</v>
      </c>
      <c r="K37" s="149">
        <f t="shared" ref="K37" si="1">J37-1</f>
        <v>2021</v>
      </c>
      <c r="L37" s="149">
        <f t="shared" ref="L37" si="2">K37-1</f>
        <v>2020</v>
      </c>
      <c r="M37" s="149">
        <f t="shared" ref="M37" si="3">L37-1</f>
        <v>2019</v>
      </c>
      <c r="N37" s="149">
        <f t="shared" ref="N37" si="4">M37-1</f>
        <v>2018</v>
      </c>
      <c r="O37" s="149">
        <f t="shared" ref="O37" si="5">N37-1</f>
        <v>2017</v>
      </c>
      <c r="P37" s="149">
        <f t="shared" ref="P37:R37" si="6">O37-1</f>
        <v>2016</v>
      </c>
      <c r="Q37" s="149">
        <f t="shared" si="6"/>
        <v>2015</v>
      </c>
      <c r="R37" s="149">
        <f t="shared" si="6"/>
        <v>2014</v>
      </c>
      <c r="S37" s="47"/>
      <c r="T37" s="48"/>
      <c r="AA37" s="146"/>
      <c r="AB37" s="146"/>
      <c r="AC37" s="146"/>
      <c r="AD37" s="146"/>
      <c r="AE37" s="146"/>
      <c r="AF37" s="146"/>
      <c r="AG37" s="146"/>
      <c r="AH37" s="45"/>
      <c r="AI37" s="45"/>
      <c r="AJ37" s="45"/>
      <c r="AK37" s="45"/>
      <c r="AL37" s="45"/>
      <c r="AM37" s="45"/>
      <c r="AN37" s="45"/>
    </row>
    <row r="38" spans="1:40" x14ac:dyDescent="0.25">
      <c r="A38" s="46"/>
      <c r="B38" s="47"/>
      <c r="C38" s="47"/>
      <c r="D38" s="150"/>
      <c r="E38" s="150"/>
      <c r="F38" s="150"/>
      <c r="G38" s="151" t="str">
        <f>"Nog ongebruikt begin "&amp;J7</f>
        <v>Nog ongebruikt begin 2023</v>
      </c>
      <c r="H38" s="152"/>
      <c r="I38" s="153">
        <f>M24</f>
        <v>0</v>
      </c>
      <c r="J38" s="152">
        <f>IF($AB$13,'2022'!I40,0)</f>
        <v>0</v>
      </c>
      <c r="K38" s="152">
        <f>IF($AB$13,'2022'!J40,0)</f>
        <v>0</v>
      </c>
      <c r="L38" s="152">
        <f>IF($AB$13,'2022'!K40,0)</f>
        <v>0</v>
      </c>
      <c r="M38" s="152">
        <f>IF($AB$13,'2022'!L40,0)</f>
        <v>0</v>
      </c>
      <c r="N38" s="152">
        <f>IF($AB$13,'2022'!M40,0)</f>
        <v>0</v>
      </c>
      <c r="O38" s="152">
        <f>IF($AB$13,'2022'!N40,0)</f>
        <v>0</v>
      </c>
      <c r="P38" s="152">
        <f>IF($AB$13,'2022'!O40,0)</f>
        <v>0</v>
      </c>
      <c r="Q38" s="152">
        <f>IF($AB$13,'2022'!P40,0)</f>
        <v>0</v>
      </c>
      <c r="R38" s="152">
        <f>IF($AB$13,'2022'!Q40,0)</f>
        <v>0</v>
      </c>
      <c r="S38" s="47"/>
      <c r="T38" s="48"/>
      <c r="AA38" s="146"/>
      <c r="AB38" s="146"/>
      <c r="AC38" s="146"/>
      <c r="AD38" s="146"/>
      <c r="AE38" s="146"/>
      <c r="AF38" s="146"/>
      <c r="AG38" s="146"/>
      <c r="AH38" s="45"/>
      <c r="AI38" s="45"/>
      <c r="AJ38" s="45"/>
      <c r="AK38" s="45"/>
      <c r="AL38" s="45"/>
      <c r="AM38" s="45"/>
      <c r="AN38" s="45"/>
    </row>
    <row r="39" spans="1:40" x14ac:dyDescent="0.25">
      <c r="A39" s="46"/>
      <c r="B39" s="47"/>
      <c r="C39" s="47"/>
      <c r="D39" s="150"/>
      <c r="E39" s="150"/>
      <c r="F39" s="150"/>
      <c r="G39" s="151" t="str">
        <f>"Gebruikt in "&amp;J7</f>
        <v>Gebruikt in 2023</v>
      </c>
      <c r="H39" s="152"/>
      <c r="I39" s="154">
        <f>M32</f>
        <v>0</v>
      </c>
      <c r="J39" s="154">
        <f>IF(J38&lt;($M31-SUM(K39:$T39)),J38,($M31-SUM(K39:$T39)))</f>
        <v>0</v>
      </c>
      <c r="K39" s="154">
        <f>IF(K38&lt;($M31-SUM(L39:$T39)),K38,($M31-SUM(L39:$T39)))</f>
        <v>0</v>
      </c>
      <c r="L39" s="154">
        <f>IF(L38&lt;($M31-SUM(M39:$T39)),L38,($M31-SUM(M39:$T39)))</f>
        <v>0</v>
      </c>
      <c r="M39" s="154">
        <f>IF(M38&lt;($M31-SUM(N39:$T39)),M38,($M31-SUM(N39:$T39)))</f>
        <v>0</v>
      </c>
      <c r="N39" s="154">
        <f>IF(N38&lt;($M31-SUM(O39:$T39)),N38,($M31-SUM(O39:$T39)))</f>
        <v>0</v>
      </c>
      <c r="O39" s="154">
        <f>IF(O38&lt;($M31-SUM(P39:$T39)),O38,($M31-SUM(P39:$T39)))</f>
        <v>0</v>
      </c>
      <c r="P39" s="154">
        <f>IF(P38&lt;($M31-SUM(Q39:$T39)),P38,($M31-SUM(Q39:$T39)))</f>
        <v>0</v>
      </c>
      <c r="Q39" s="154">
        <f>IF(Q38&lt;($M31-SUM(R39:$T39)),Q38,($M31-SUM(R39:$T39)))</f>
        <v>0</v>
      </c>
      <c r="R39" s="154">
        <f>IF(R38&lt;($M31-SUM(S39:$T39)),R38,($M31-SUM(S39:$T39)))</f>
        <v>0</v>
      </c>
      <c r="S39" s="47"/>
      <c r="T39" s="48"/>
      <c r="AH39" s="45"/>
      <c r="AI39" s="45"/>
      <c r="AJ39" s="45"/>
      <c r="AK39" s="45"/>
      <c r="AL39" s="45"/>
      <c r="AM39" s="45"/>
      <c r="AN39" s="45"/>
    </row>
    <row r="40" spans="1:40" x14ac:dyDescent="0.25">
      <c r="A40" s="46"/>
      <c r="B40" s="47"/>
      <c r="C40" s="47"/>
      <c r="D40" s="147"/>
      <c r="E40" s="147"/>
      <c r="F40" s="147"/>
      <c r="G40" s="155" t="s">
        <v>24</v>
      </c>
      <c r="H40" s="152"/>
      <c r="I40" s="180">
        <f t="shared" ref="I40:J40" si="7">I38-I39</f>
        <v>0</v>
      </c>
      <c r="J40" s="180">
        <f t="shared" si="7"/>
        <v>0</v>
      </c>
      <c r="K40" s="180">
        <f t="shared" ref="K40:P40" si="8">K38-K39</f>
        <v>0</v>
      </c>
      <c r="L40" s="180">
        <f t="shared" si="8"/>
        <v>0</v>
      </c>
      <c r="M40" s="180">
        <f t="shared" si="8"/>
        <v>0</v>
      </c>
      <c r="N40" s="180">
        <f t="shared" si="8"/>
        <v>0</v>
      </c>
      <c r="O40" s="180">
        <f t="shared" si="8"/>
        <v>0</v>
      </c>
      <c r="P40" s="180">
        <f t="shared" si="8"/>
        <v>0</v>
      </c>
      <c r="Q40" s="180">
        <f t="shared" ref="Q40" si="9">Q38-Q39</f>
        <v>0</v>
      </c>
      <c r="R40" s="180">
        <f t="shared" ref="R40" si="10">R38-R39</f>
        <v>0</v>
      </c>
      <c r="S40" s="47"/>
      <c r="T40" s="48"/>
      <c r="AA40" s="146"/>
      <c r="AB40" s="146"/>
      <c r="AC40" s="146"/>
      <c r="AD40" s="146"/>
      <c r="AE40" s="146"/>
      <c r="AF40" s="146"/>
      <c r="AG40" s="146"/>
      <c r="AH40" s="45"/>
      <c r="AI40" s="45"/>
      <c r="AJ40" s="45"/>
      <c r="AK40" s="45"/>
      <c r="AL40" s="45"/>
      <c r="AM40" s="45"/>
      <c r="AN40" s="45"/>
    </row>
    <row r="41" spans="1:40" x14ac:dyDescent="0.25">
      <c r="A41" s="46"/>
      <c r="B41" s="47"/>
      <c r="C41" s="47"/>
      <c r="D41" s="144"/>
      <c r="E41" s="144"/>
      <c r="F41" s="144"/>
      <c r="G41" s="153"/>
      <c r="H41" s="152"/>
      <c r="I41" s="167"/>
      <c r="J41" s="144"/>
      <c r="K41" s="144"/>
      <c r="L41" s="144"/>
      <c r="M41" s="144"/>
      <c r="N41" s="144"/>
      <c r="O41" s="144"/>
      <c r="P41" s="144"/>
      <c r="Q41" s="153"/>
      <c r="R41" s="152"/>
      <c r="S41" s="47"/>
      <c r="T41" s="48"/>
      <c r="AA41" s="146"/>
      <c r="AB41" s="146"/>
      <c r="AC41" s="146"/>
      <c r="AD41" s="146"/>
      <c r="AE41" s="146"/>
      <c r="AF41" s="146"/>
      <c r="AG41" s="146"/>
      <c r="AH41" s="45"/>
      <c r="AI41" s="45"/>
      <c r="AJ41" s="45"/>
      <c r="AK41" s="45"/>
      <c r="AL41" s="45"/>
      <c r="AM41" s="45"/>
      <c r="AN41" s="45"/>
    </row>
    <row r="42" spans="1:40" x14ac:dyDescent="0.25">
      <c r="A42" s="46"/>
      <c r="B42" s="47"/>
      <c r="C42" s="47"/>
      <c r="D42" s="147"/>
      <c r="E42" s="147"/>
      <c r="F42" s="147"/>
      <c r="G42" s="158" t="s">
        <v>23</v>
      </c>
      <c r="H42" s="158"/>
      <c r="I42" s="144"/>
      <c r="J42" s="144"/>
      <c r="K42" s="144"/>
      <c r="L42" s="144"/>
      <c r="M42" s="144"/>
      <c r="N42" s="144"/>
      <c r="O42" s="144"/>
      <c r="P42" s="144"/>
      <c r="Q42" s="153"/>
      <c r="R42" s="152"/>
      <c r="S42" s="47"/>
      <c r="T42" s="48"/>
      <c r="AA42" s="146"/>
      <c r="AB42" s="146"/>
      <c r="AC42" s="146"/>
      <c r="AD42" s="146"/>
      <c r="AE42" s="146"/>
      <c r="AF42" s="146"/>
      <c r="AG42" s="146"/>
      <c r="AH42" s="45"/>
      <c r="AI42" s="45"/>
      <c r="AJ42" s="45"/>
      <c r="AK42" s="45"/>
      <c r="AL42" s="45"/>
      <c r="AM42" s="45"/>
      <c r="AN42" s="45"/>
    </row>
    <row r="43" spans="1:40" x14ac:dyDescent="0.25">
      <c r="A43" s="46"/>
      <c r="B43" s="47"/>
      <c r="C43" s="47"/>
      <c r="D43" s="150"/>
      <c r="E43" s="150"/>
      <c r="F43" s="150"/>
      <c r="G43" s="159" t="str">
        <f>"Stand FOR begin "&amp;(J7-1)</f>
        <v>Stand FOR begin 2022</v>
      </c>
      <c r="H43" s="159"/>
      <c r="I43" s="160">
        <f>'2022'!I47</f>
        <v>0</v>
      </c>
      <c r="J43" s="144"/>
      <c r="K43" s="144"/>
      <c r="L43" s="144"/>
      <c r="M43" s="144"/>
      <c r="N43" s="144"/>
      <c r="O43" s="144"/>
      <c r="P43" s="144"/>
      <c r="Q43" s="144"/>
      <c r="R43" s="47"/>
      <c r="S43" s="47"/>
      <c r="T43" s="48"/>
      <c r="AA43" s="146"/>
      <c r="AB43" s="146"/>
      <c r="AC43" s="146"/>
      <c r="AD43" s="146"/>
      <c r="AE43" s="146"/>
      <c r="AF43" s="146"/>
      <c r="AG43" s="146"/>
      <c r="AH43" s="45"/>
      <c r="AI43" s="45"/>
      <c r="AJ43" s="45"/>
      <c r="AK43" s="45"/>
      <c r="AL43" s="45"/>
      <c r="AM43" s="45"/>
      <c r="AN43" s="45"/>
    </row>
    <row r="44" spans="1:40" x14ac:dyDescent="0.25">
      <c r="A44" s="46"/>
      <c r="B44" s="47"/>
      <c r="C44" s="47"/>
      <c r="D44" s="150"/>
      <c r="E44" s="150"/>
      <c r="F44" s="150"/>
      <c r="G44" s="159" t="str">
        <f>L18</f>
        <v>Toename FOR in 2022</v>
      </c>
      <c r="H44" s="159"/>
      <c r="I44" s="160">
        <f>M18</f>
        <v>0</v>
      </c>
      <c r="J44" s="144"/>
      <c r="K44" s="144"/>
      <c r="L44" s="144"/>
      <c r="M44" s="144"/>
      <c r="N44" s="144"/>
      <c r="O44" s="144"/>
      <c r="P44" s="144"/>
      <c r="Q44" s="144"/>
      <c r="R44" s="47"/>
      <c r="S44" s="47"/>
      <c r="T44" s="48"/>
      <c r="AA44" s="146"/>
      <c r="AB44" s="146"/>
      <c r="AC44" s="146"/>
      <c r="AD44" s="146"/>
      <c r="AE44" s="146"/>
      <c r="AF44" s="146"/>
      <c r="AG44" s="146"/>
      <c r="AH44" s="45"/>
      <c r="AI44" s="45"/>
      <c r="AJ44" s="45"/>
      <c r="AK44" s="45"/>
      <c r="AL44" s="45"/>
      <c r="AM44" s="45"/>
      <c r="AN44" s="45"/>
    </row>
    <row r="45" spans="1:40" x14ac:dyDescent="0.25">
      <c r="A45" s="46"/>
      <c r="B45" s="47"/>
      <c r="C45" s="47"/>
      <c r="D45" s="150"/>
      <c r="E45" s="150"/>
      <c r="F45" s="150"/>
      <c r="G45" s="159" t="str">
        <f>L19</f>
        <v>Afname FOR in 2022</v>
      </c>
      <c r="H45" s="159"/>
      <c r="I45" s="160">
        <f>M19</f>
        <v>0</v>
      </c>
      <c r="J45" s="144"/>
      <c r="K45" s="144"/>
      <c r="L45" s="144"/>
      <c r="M45" s="144"/>
      <c r="N45" s="144"/>
      <c r="O45" s="144"/>
      <c r="P45" s="144"/>
      <c r="Q45" s="144"/>
      <c r="R45" s="47"/>
      <c r="S45" s="47"/>
      <c r="T45" s="48"/>
      <c r="AA45" s="146"/>
      <c r="AB45" s="146"/>
      <c r="AC45" s="146"/>
      <c r="AD45" s="146"/>
      <c r="AE45" s="146"/>
      <c r="AF45" s="146"/>
      <c r="AG45" s="146"/>
      <c r="AH45" s="45"/>
      <c r="AI45" s="45"/>
      <c r="AJ45" s="45"/>
      <c r="AK45" s="45"/>
      <c r="AL45" s="45"/>
      <c r="AM45" s="45"/>
      <c r="AN45" s="45"/>
    </row>
    <row r="46" spans="1:40" x14ac:dyDescent="0.25">
      <c r="A46" s="46"/>
      <c r="B46" s="47"/>
      <c r="C46" s="47"/>
      <c r="D46" s="150"/>
      <c r="E46" s="150"/>
      <c r="F46" s="150"/>
      <c r="G46" s="159" t="str">
        <f>"Bedrag FOR omgezet naar lijfrente in "&amp;(J7-1)</f>
        <v>Bedrag FOR omgezet naar lijfrente in 2022</v>
      </c>
      <c r="H46" s="159"/>
      <c r="I46" s="161">
        <f>'2022'!M20</f>
        <v>0</v>
      </c>
      <c r="J46" s="144"/>
      <c r="K46" s="144"/>
      <c r="L46" s="144"/>
      <c r="M46" s="144"/>
      <c r="N46" s="144"/>
      <c r="O46" s="144"/>
      <c r="P46" s="144"/>
      <c r="Q46" s="144"/>
      <c r="R46" s="47"/>
      <c r="S46" s="47"/>
      <c r="T46" s="48"/>
      <c r="AA46" s="146"/>
      <c r="AB46" s="146"/>
      <c r="AC46" s="146"/>
      <c r="AD46" s="146"/>
      <c r="AE46" s="146"/>
      <c r="AF46" s="146"/>
      <c r="AG46" s="146"/>
      <c r="AH46" s="45"/>
      <c r="AI46" s="45"/>
      <c r="AJ46" s="45"/>
      <c r="AK46" s="45"/>
      <c r="AL46" s="45"/>
      <c r="AM46" s="45"/>
      <c r="AN46" s="45"/>
    </row>
    <row r="47" spans="1:40" x14ac:dyDescent="0.25">
      <c r="A47" s="46"/>
      <c r="B47" s="47"/>
      <c r="C47" s="47"/>
      <c r="D47" s="147"/>
      <c r="E47" s="147"/>
      <c r="F47" s="147"/>
      <c r="G47" s="162" t="str">
        <f>"Stand FOR eind "&amp;(J7-1)</f>
        <v>Stand FOR eind 2022</v>
      </c>
      <c r="H47" s="162"/>
      <c r="I47" s="163">
        <f>SUM(I43:I44)-I45-I46</f>
        <v>0</v>
      </c>
      <c r="J47" s="144"/>
      <c r="K47" s="144"/>
      <c r="L47" s="144"/>
      <c r="M47" s="144"/>
      <c r="N47" s="144"/>
      <c r="O47" s="144"/>
      <c r="P47" s="144"/>
      <c r="Q47" s="144"/>
      <c r="R47" s="47"/>
      <c r="S47" s="47"/>
      <c r="T47" s="48"/>
      <c r="AA47" s="146"/>
      <c r="AB47" s="146"/>
      <c r="AC47" s="146"/>
      <c r="AD47" s="146"/>
      <c r="AE47" s="146"/>
      <c r="AF47" s="146"/>
      <c r="AG47" s="146"/>
      <c r="AH47" s="45"/>
      <c r="AI47" s="45"/>
      <c r="AJ47" s="45"/>
      <c r="AK47" s="45"/>
      <c r="AL47" s="45"/>
      <c r="AM47" s="45"/>
      <c r="AN47" s="45"/>
    </row>
    <row r="48" spans="1:40" x14ac:dyDescent="0.25">
      <c r="A48" s="46"/>
      <c r="B48" s="47"/>
      <c r="C48" s="47"/>
      <c r="D48" s="144"/>
      <c r="E48" s="144"/>
      <c r="F48" s="144"/>
      <c r="G48" s="144"/>
      <c r="H48" s="144"/>
      <c r="I48" s="144"/>
      <c r="J48" s="144"/>
      <c r="K48" s="144"/>
      <c r="L48" s="144"/>
      <c r="M48" s="144"/>
      <c r="N48" s="144"/>
      <c r="O48" s="144"/>
      <c r="P48" s="144"/>
      <c r="Q48" s="144"/>
      <c r="R48" s="47"/>
      <c r="S48" s="47"/>
      <c r="T48" s="48"/>
      <c r="AA48" s="146"/>
      <c r="AB48" s="146"/>
      <c r="AC48" s="146"/>
      <c r="AD48" s="146"/>
      <c r="AE48" s="146"/>
      <c r="AF48" s="146"/>
      <c r="AG48" s="146"/>
      <c r="AH48" s="45"/>
      <c r="AI48" s="45"/>
      <c r="AJ48" s="45"/>
      <c r="AK48" s="45"/>
      <c r="AL48" s="45"/>
      <c r="AM48" s="45"/>
      <c r="AN48" s="45"/>
    </row>
    <row r="49" spans="1:40"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c r="AL49" s="45"/>
      <c r="AM49" s="45"/>
      <c r="AN49" s="45"/>
    </row>
    <row r="50" spans="1:40" x14ac:dyDescent="0.25">
      <c r="A50" s="46"/>
      <c r="B50" s="47"/>
      <c r="C50" s="47"/>
      <c r="D50" s="119"/>
      <c r="E50" s="164" t="s">
        <v>28</v>
      </c>
      <c r="F50" s="119"/>
      <c r="G50" s="165"/>
      <c r="H50" s="119"/>
      <c r="I50" s="144"/>
      <c r="J50" s="144"/>
      <c r="K50" s="144"/>
      <c r="L50" s="144"/>
      <c r="M50" s="144"/>
      <c r="N50" s="144"/>
      <c r="O50" s="144"/>
      <c r="P50" s="144"/>
      <c r="Q50" s="47"/>
      <c r="R50" s="47"/>
      <c r="S50" s="47"/>
      <c r="T50" s="48"/>
      <c r="AA50" s="146"/>
      <c r="AB50" s="146"/>
      <c r="AC50" s="146"/>
      <c r="AD50" s="146"/>
      <c r="AE50" s="146"/>
      <c r="AF50" s="146"/>
      <c r="AG50" s="146"/>
      <c r="AH50" s="45"/>
      <c r="AI50" s="45"/>
      <c r="AJ50" s="45"/>
      <c r="AK50" s="45"/>
      <c r="AL50" s="45"/>
      <c r="AM50" s="45"/>
      <c r="AN50" s="45"/>
    </row>
    <row r="51" spans="1:40" x14ac:dyDescent="0.25">
      <c r="A51" s="46"/>
      <c r="B51" s="47"/>
      <c r="C51" s="47"/>
      <c r="D51" s="166"/>
      <c r="E51" s="167" t="s">
        <v>47</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c r="AM51" s="45"/>
      <c r="AN51" s="45"/>
    </row>
    <row r="52" spans="1:40" ht="18.75" customHeight="1" x14ac:dyDescent="0.25">
      <c r="A52" s="46"/>
      <c r="B52" s="47"/>
      <c r="C52" s="47"/>
      <c r="D52" s="166"/>
      <c r="E52" s="167" t="s">
        <v>48</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c r="AM52" s="45"/>
      <c r="AN52" s="45"/>
    </row>
    <row r="53" spans="1:40" x14ac:dyDescent="0.25">
      <c r="A53" s="46"/>
      <c r="B53" s="47"/>
      <c r="C53" s="47"/>
      <c r="D53" s="166"/>
      <c r="E53" s="167" t="s">
        <v>49</v>
      </c>
      <c r="F53" s="168"/>
      <c r="G53" s="168"/>
      <c r="H53" s="168"/>
      <c r="I53" s="168"/>
      <c r="J53" s="168"/>
      <c r="K53" s="168"/>
      <c r="L53" s="168"/>
      <c r="M53" s="168"/>
      <c r="N53" s="168"/>
      <c r="O53" s="168"/>
      <c r="P53" s="168"/>
      <c r="Q53" s="47"/>
      <c r="R53" s="47"/>
      <c r="S53" s="47"/>
      <c r="T53" s="48"/>
      <c r="AA53" s="146"/>
      <c r="AB53" s="146"/>
      <c r="AC53" s="146"/>
      <c r="AD53" s="146"/>
      <c r="AE53" s="146"/>
      <c r="AF53" s="146"/>
      <c r="AG53" s="146"/>
      <c r="AH53" s="45"/>
      <c r="AI53" s="45"/>
      <c r="AJ53" s="45"/>
      <c r="AK53" s="45"/>
      <c r="AL53" s="45"/>
      <c r="AM53" s="45"/>
      <c r="AN53" s="45"/>
    </row>
    <row r="54" spans="1:40" x14ac:dyDescent="0.25">
      <c r="A54" s="46"/>
      <c r="B54" s="47"/>
      <c r="C54" s="47"/>
      <c r="D54" s="166"/>
      <c r="E54" s="167" t="s">
        <v>50</v>
      </c>
      <c r="F54" s="167"/>
      <c r="G54" s="167"/>
      <c r="H54" s="167"/>
      <c r="I54" s="167"/>
      <c r="J54" s="167"/>
      <c r="K54" s="167"/>
      <c r="L54" s="167"/>
      <c r="M54" s="167"/>
      <c r="N54" s="167"/>
      <c r="O54" s="167"/>
      <c r="P54" s="167"/>
      <c r="Q54" s="47"/>
      <c r="R54" s="47"/>
      <c r="S54" s="47"/>
      <c r="T54" s="48"/>
      <c r="AA54" s="146"/>
      <c r="AB54" s="146"/>
      <c r="AC54" s="146"/>
      <c r="AD54" s="146"/>
      <c r="AE54" s="146"/>
      <c r="AF54" s="146"/>
      <c r="AG54" s="146"/>
      <c r="AH54" s="45"/>
      <c r="AI54" s="45"/>
      <c r="AJ54" s="45"/>
      <c r="AK54" s="45"/>
      <c r="AL54" s="45"/>
      <c r="AM54" s="45"/>
      <c r="AN54" s="45"/>
    </row>
    <row r="55" spans="1:40" x14ac:dyDescent="0.25">
      <c r="A55" s="46"/>
      <c r="B55" s="47"/>
      <c r="C55" s="47"/>
      <c r="D55" s="166"/>
      <c r="E55" s="167"/>
      <c r="F55" s="167"/>
      <c r="G55" s="167"/>
      <c r="H55" s="167"/>
      <c r="I55" s="167"/>
      <c r="J55" s="167"/>
      <c r="K55" s="167"/>
      <c r="L55" s="167"/>
      <c r="M55" s="167"/>
      <c r="N55" s="167"/>
      <c r="O55" s="167"/>
      <c r="P55" s="167"/>
      <c r="Q55" s="47"/>
      <c r="R55" s="47"/>
      <c r="S55" s="47"/>
      <c r="T55" s="48"/>
      <c r="AA55" s="146"/>
    </row>
    <row r="56" spans="1:40" ht="18.75" thickBot="1" x14ac:dyDescent="0.3">
      <c r="A56" s="169"/>
      <c r="B56" s="170"/>
      <c r="C56" s="170"/>
      <c r="D56" s="171"/>
      <c r="E56" s="172"/>
      <c r="F56" s="172"/>
      <c r="G56" s="172"/>
      <c r="H56" s="172"/>
      <c r="I56" s="172"/>
      <c r="J56" s="172"/>
      <c r="K56" s="172"/>
      <c r="L56" s="172"/>
      <c r="M56" s="172"/>
      <c r="N56" s="172"/>
      <c r="O56" s="172"/>
      <c r="P56" s="172"/>
      <c r="Q56" s="172"/>
      <c r="R56" s="172"/>
      <c r="S56" s="172"/>
      <c r="T56" s="173"/>
      <c r="AA56" s="146"/>
    </row>
    <row r="59" spans="1:40" x14ac:dyDescent="0.25">
      <c r="A59" s="45"/>
      <c r="B59" s="45"/>
      <c r="C59" s="45"/>
      <c r="D59" s="174"/>
      <c r="E59" s="45"/>
      <c r="F59" s="45"/>
      <c r="G59" s="45"/>
      <c r="H59" s="45"/>
      <c r="I59" s="45"/>
      <c r="J59" s="45"/>
      <c r="K59" s="45"/>
      <c r="L59" s="45"/>
      <c r="M59" s="45"/>
      <c r="N59" s="45"/>
      <c r="O59" s="45"/>
      <c r="P59" s="45"/>
      <c r="Q59" s="45"/>
      <c r="R59" s="45"/>
      <c r="S59" s="45"/>
      <c r="T59" s="45"/>
    </row>
    <row r="61" spans="1:40" x14ac:dyDescent="0.25">
      <c r="S61" s="42">
        <f>SUM(H40:O40)</f>
        <v>0</v>
      </c>
    </row>
  </sheetData>
  <sheetProtection algorithmName="SHA-512" hashValue="aTsynj9dU0CZcVIOBTmP23lobdnQNe6wPwe18UdQjSIpfNhe8WsnYvFbOp1Mhle+O4VBpmig/eqIKu1A791cjg==" saltValue="lqE4yrtQXpZM72zXIoeOYQ==" spinCount="100000" sheet="1" objects="1" scenarios="1"/>
  <mergeCells count="8">
    <mergeCell ref="P24:Q24"/>
    <mergeCell ref="AF4:AF5"/>
    <mergeCell ref="AG4:AG5"/>
    <mergeCell ref="AA3:AA5"/>
    <mergeCell ref="AB3:AB5"/>
    <mergeCell ref="AC3:AC5"/>
    <mergeCell ref="AD4:AD5"/>
    <mergeCell ref="AE4:AE5"/>
  </mergeCells>
  <dataValidations count="7">
    <dataValidation type="whole" operator="greaterThanOrEqual" allowBlank="1" showInputMessage="1" showErrorMessage="1" sqref="D14 D20 J18 M18" xr:uid="{00000000-0002-0000-0100-000001000000}">
      <formula1>0</formula1>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29154314-7E90-4F6D-8D98-34CEF77D01CD}">
      <formula1>0</formula1>
      <formula2>#REF!</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29667E49-F740-4881-9816-932184368075}">
      <formula1>0</formula1>
      <formula2>#REF!</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4AA560AD-F7EE-4AD4-A8B9-4D0A65FF4E2F}">
      <formula1>0</formula1>
      <formula2>O20</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C4390C7F-A586-4DF5-B2CF-7F4A525B4036}">
      <formula1>0</formula1>
      <formula2>I43</formula2>
    </dataValidation>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04765757-04F1-4262-A814-9C585BA27B16}">
      <formula1>0</formula1>
      <formula2>M28</formula2>
    </dataValidation>
    <dataValidation type="list" allowBlank="1" showInputMessage="1" showErrorMessage="1" sqref="M16" xr:uid="{10AA7232-E95D-4969-AD57-684AD693B599}">
      <formula1>$AB$14:$AB$15</formula1>
    </dataValidation>
  </dataValidations>
  <hyperlinks>
    <hyperlink ref="E50" r:id="rId1" xr:uid="{1199C747-621A-4EC6-93D9-F147084AD7D3}"/>
  </hyperlinks>
  <pageMargins left="0.79000000000000015" right="0.79000000000000015" top="0.98" bottom="0.98" header="0.59" footer="0.59"/>
  <pageSetup paperSize="9" scale="55" orientation="landscape" horizontalDpi="4294967292" verticalDpi="4294967292" r:id="rId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3"/>
  <legacy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AN86"/>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31.25" style="72" hidden="1" customWidth="1"/>
    <col min="33" max="33" width="73.5" style="72" hidden="1" customWidth="1"/>
    <col min="34" max="34" width="15" style="42" hidden="1" customWidth="1"/>
    <col min="35" max="35" width="11.75" style="42" hidden="1" customWidth="1"/>
    <col min="36" max="36" width="10" style="42" hidden="1" customWidth="1"/>
    <col min="37" max="37" width="21" style="42" hidden="1" customWidth="1"/>
    <col min="38" max="38" width="6.625" style="42" hidden="1" customWidth="1"/>
    <col min="39" max="39" width="7.625" style="42" hidden="1" customWidth="1"/>
    <col min="40" max="40" width="6.625" style="42" hidden="1" customWidth="1"/>
    <col min="41" max="41" width="0" style="42" hidden="1" customWidth="1"/>
    <col min="42" max="16384" width="10.625" style="42"/>
  </cols>
  <sheetData>
    <row r="1" spans="1:38" x14ac:dyDescent="0.25">
      <c r="A1" s="39"/>
      <c r="B1" s="40"/>
      <c r="C1" s="40"/>
      <c r="D1" s="40"/>
      <c r="E1" s="40"/>
      <c r="F1" s="40"/>
      <c r="G1" s="40"/>
      <c r="H1" s="40"/>
      <c r="I1" s="40"/>
      <c r="J1" s="40"/>
      <c r="K1" s="40"/>
      <c r="L1" s="40"/>
      <c r="M1" s="40"/>
      <c r="N1" s="40"/>
      <c r="O1" s="40"/>
      <c r="P1" s="40"/>
      <c r="Q1" s="40"/>
      <c r="R1" s="47"/>
      <c r="S1" s="47"/>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t="s">
        <v>11</v>
      </c>
      <c r="AG3" s="50"/>
      <c r="AH3" s="52" t="s">
        <v>20</v>
      </c>
      <c r="AI3" s="52" t="s">
        <v>21</v>
      </c>
      <c r="AJ3" s="45" t="s">
        <v>31</v>
      </c>
      <c r="AK3" s="45"/>
      <c r="AL3" s="45"/>
    </row>
    <row r="4" spans="1:38"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44">
        <f>VLOOKUP($J$7,gegevens!$B$6:$K$38,9)-10</f>
        <v>56</v>
      </c>
      <c r="AG4" s="244">
        <f>VLOOKUP($J$7,gegevens!$B$6:$K$38,10)</f>
        <v>4</v>
      </c>
      <c r="AH4" s="52"/>
      <c r="AI4" s="52" t="s">
        <v>22</v>
      </c>
      <c r="AJ4" s="45"/>
      <c r="AK4" s="45" t="s">
        <v>33</v>
      </c>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45"/>
      <c r="AG5" s="245"/>
      <c r="AH5" s="49"/>
      <c r="AI5" s="49"/>
      <c r="AJ5" s="45"/>
      <c r="AK5" s="45"/>
      <c r="AL5" s="45">
        <v>20</v>
      </c>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59">
        <v>8</v>
      </c>
      <c r="AH6" s="60">
        <v>11</v>
      </c>
      <c r="AI6" s="60">
        <v>12</v>
      </c>
      <c r="AJ6" s="60">
        <v>14</v>
      </c>
      <c r="AK6" s="60">
        <v>15</v>
      </c>
      <c r="AL6" s="60">
        <v>17</v>
      </c>
    </row>
    <row r="7" spans="1:38" ht="23.25" x14ac:dyDescent="0.35">
      <c r="A7" s="56"/>
      <c r="B7" s="61"/>
      <c r="C7" s="57"/>
      <c r="D7" s="57"/>
      <c r="E7" s="57"/>
      <c r="F7" s="57"/>
      <c r="G7" s="57"/>
      <c r="H7" s="57"/>
      <c r="I7" s="62" t="s">
        <v>40</v>
      </c>
      <c r="J7" s="175">
        <f>'2023'!J7-1</f>
        <v>2022</v>
      </c>
      <c r="K7" s="64"/>
      <c r="L7" s="64"/>
      <c r="M7" s="64"/>
      <c r="N7" s="57"/>
      <c r="O7" s="65">
        <f>AA7</f>
        <v>12837</v>
      </c>
      <c r="P7" s="66" t="s">
        <v>9</v>
      </c>
      <c r="Q7" s="57"/>
      <c r="R7" s="57"/>
      <c r="S7" s="57"/>
      <c r="T7" s="58"/>
      <c r="AA7" s="197">
        <f>VLOOKUP($J$7,gegevens!$B$6:$I$38,AA6)</f>
        <v>12837</v>
      </c>
      <c r="AB7" s="198">
        <f>VLOOKUP($J$7,gegevens!$B$6:$I$38,AB6)</f>
        <v>0.13300000000000001</v>
      </c>
      <c r="AC7" s="199">
        <f>VLOOKUP($J$7,gegevens!$B$6:$I$38,AC6)</f>
        <v>6.27</v>
      </c>
      <c r="AD7" s="197">
        <f>VLOOKUP($J$7,gegevens!$B$6:$I$38,AD6)</f>
        <v>102029</v>
      </c>
      <c r="AE7" s="197">
        <f>VLOOKUP($J$7,gegevens!$B$6:$I$38,AE6)</f>
        <v>13570</v>
      </c>
      <c r="AF7" s="197">
        <f>VLOOKUP($J$7,gegevens!$B$6:$I$38,AF6)</f>
        <v>7587</v>
      </c>
      <c r="AG7" s="197">
        <f>VLOOKUP($J$7,gegevens!$B$6:$O$38,AG6)</f>
        <v>14978</v>
      </c>
      <c r="AH7" s="198">
        <f>VLOOKUP($J$7-1,gegevens!$B$6:$O$38,AH6)</f>
        <v>20332</v>
      </c>
      <c r="AI7" s="197">
        <f>VLOOKUP($J$7-1,gegevens!$B$6:$O$38,AI6)</f>
        <v>9.4399999999999998E-2</v>
      </c>
      <c r="AJ7" s="197">
        <f>VLOOKUP($J$7,gegevens!$B$6:$AB$38,AJ6)</f>
        <v>0</v>
      </c>
      <c r="AK7" s="198">
        <f>VLOOKUP($J$7,gegevens!$B$6:$AB$38,AK6)</f>
        <v>114866</v>
      </c>
      <c r="AL7" s="67">
        <f>VLOOKUP($J$7,gegevens!$B$6:$AB$38,AL6)</f>
        <v>2.3E-2</v>
      </c>
    </row>
    <row r="8" spans="1:38" x14ac:dyDescent="0.25">
      <c r="A8" s="56"/>
      <c r="B8" s="57"/>
      <c r="C8" s="57"/>
      <c r="D8" s="57"/>
      <c r="E8" s="57"/>
      <c r="F8" s="57"/>
      <c r="G8" s="57"/>
      <c r="H8" s="57"/>
      <c r="I8" s="73"/>
      <c r="J8" s="57"/>
      <c r="K8" s="57"/>
      <c r="L8" s="57"/>
      <c r="M8" s="57"/>
      <c r="N8" s="57"/>
      <c r="O8" s="65">
        <f>MAX(0,ROUNDUP(MIN(J12+M12+P12-O7,AD7),0))*AB13</f>
        <v>0</v>
      </c>
      <c r="P8" s="66" t="str">
        <f>"Premiegrondslag in " &amp;J7</f>
        <v>Premiegrondslag in 2022</v>
      </c>
      <c r="Q8" s="57"/>
      <c r="R8" s="57"/>
      <c r="S8" s="57"/>
      <c r="T8" s="58"/>
      <c r="AA8" s="44"/>
      <c r="AB8" s="44"/>
      <c r="AC8" s="44"/>
      <c r="AD8" s="44"/>
      <c r="AE8" s="44"/>
      <c r="AF8" s="69">
        <f>IF(J7&gt;2022,AF7,ROUNDUP(AK7*O8,0))</f>
        <v>0</v>
      </c>
      <c r="AG8" s="228" t="s">
        <v>62</v>
      </c>
      <c r="AH8" s="52"/>
      <c r="AI8" s="52"/>
      <c r="AJ8" s="45"/>
      <c r="AK8" s="45"/>
      <c r="AL8" s="45"/>
    </row>
    <row r="9" spans="1:38" x14ac:dyDescent="0.25">
      <c r="A9" s="56"/>
      <c r="B9" s="57"/>
      <c r="C9" s="57"/>
      <c r="D9" s="57"/>
      <c r="E9" s="57"/>
      <c r="F9" s="57"/>
      <c r="G9" s="57"/>
      <c r="H9" s="57"/>
      <c r="I9" s="57"/>
      <c r="J9" s="212"/>
      <c r="K9" s="57"/>
      <c r="L9" s="57"/>
      <c r="M9" s="57"/>
      <c r="N9" s="57"/>
      <c r="O9" s="71">
        <f>AB7</f>
        <v>0.13300000000000001</v>
      </c>
      <c r="P9" s="66" t="s">
        <v>44</v>
      </c>
      <c r="Q9" s="57"/>
      <c r="R9" s="57"/>
      <c r="S9" s="57"/>
      <c r="T9" s="58"/>
      <c r="AB9" s="72" t="s">
        <v>18</v>
      </c>
      <c r="AC9" s="72" t="s">
        <v>17</v>
      </c>
      <c r="AH9" s="45"/>
      <c r="AI9" s="45"/>
      <c r="AJ9" s="45"/>
      <c r="AK9" s="45"/>
      <c r="AL9" s="45"/>
    </row>
    <row r="10" spans="1:38" x14ac:dyDescent="0.25">
      <c r="A10" s="56"/>
      <c r="B10" s="57"/>
      <c r="C10" s="57"/>
      <c r="D10" s="57"/>
      <c r="E10" s="57"/>
      <c r="F10" s="57"/>
      <c r="G10" s="57"/>
      <c r="H10" s="57"/>
      <c r="I10" s="73"/>
      <c r="J10" s="73"/>
      <c r="K10" s="73"/>
      <c r="L10" s="73"/>
      <c r="M10" s="73"/>
      <c r="N10" s="73"/>
      <c r="O10" s="80"/>
      <c r="P10" s="75"/>
      <c r="Q10" s="57"/>
      <c r="R10" s="57"/>
      <c r="S10" s="57"/>
      <c r="T10" s="58"/>
      <c r="AA10" s="72" t="s">
        <v>25</v>
      </c>
      <c r="AB10" s="196">
        <f>J7-YEAR(Geboortedatum)-1</f>
        <v>41</v>
      </c>
      <c r="AC10" s="196">
        <f>12-MONTH(Geboortedatum)</f>
        <v>11</v>
      </c>
      <c r="AF10" s="72" t="s">
        <v>19</v>
      </c>
      <c r="AG10" s="72">
        <f>IF(AB10&lt;AF4,1,IF(AB10&gt;AF4,2,IF(AC10&lt;AG4,1,2)))</f>
        <v>1</v>
      </c>
      <c r="AH10" s="45"/>
      <c r="AI10" s="45"/>
      <c r="AJ10" s="45"/>
      <c r="AK10" s="45"/>
      <c r="AL10" s="45">
        <f>IF($AB$10&lt;AL5,1-SUM($AJ10:AJ10),0)</f>
        <v>0</v>
      </c>
    </row>
    <row r="11" spans="1:38" x14ac:dyDescent="0.25">
      <c r="A11" s="56"/>
      <c r="B11" s="57"/>
      <c r="C11" s="57"/>
      <c r="D11" s="57"/>
      <c r="E11" s="57"/>
      <c r="F11" s="57"/>
      <c r="G11" s="57"/>
      <c r="H11" s="57"/>
      <c r="I11" s="77" t="s">
        <v>39</v>
      </c>
      <c r="J11" s="77"/>
      <c r="K11" s="73"/>
      <c r="L11" s="77" t="s">
        <v>41</v>
      </c>
      <c r="M11" s="77"/>
      <c r="N11" s="74"/>
      <c r="O11" s="181" t="s">
        <v>36</v>
      </c>
      <c r="P11" s="181"/>
      <c r="Q11" s="57"/>
      <c r="R11" s="57"/>
      <c r="S11" s="57"/>
      <c r="T11" s="58"/>
      <c r="AA11" s="72" t="s">
        <v>26</v>
      </c>
      <c r="AB11" s="196">
        <f>VLOOKUP($J$7,gegevens!$B$6:$K$38,9)</f>
        <v>66</v>
      </c>
      <c r="AC11" s="196">
        <f>VLOOKUP($J$7,gegevens!$B$6:$K$38,10)</f>
        <v>4</v>
      </c>
      <c r="AI11" s="45"/>
      <c r="AJ11" s="45"/>
      <c r="AK11" s="45"/>
      <c r="AL11" s="45"/>
    </row>
    <row r="12" spans="1:38" x14ac:dyDescent="0.25">
      <c r="A12" s="56"/>
      <c r="B12" s="57"/>
      <c r="C12" s="57"/>
      <c r="D12" s="57"/>
      <c r="E12" s="57"/>
      <c r="F12" s="57"/>
      <c r="G12" s="57"/>
      <c r="H12" s="57"/>
      <c r="I12" s="78" t="str">
        <f>"Inkomen "&amp;(J7-1)</f>
        <v>Inkomen 2021</v>
      </c>
      <c r="J12" s="79">
        <v>0</v>
      </c>
      <c r="K12" s="80"/>
      <c r="L12" s="81" t="str">
        <f>"Winst/(Verlies) "&amp;($J$7-1)</f>
        <v>Winst/(Verlies) 2021</v>
      </c>
      <c r="M12" s="82">
        <v>0</v>
      </c>
      <c r="N12" s="75"/>
      <c r="O12" s="81" t="str">
        <f>"Overig inkomen "&amp;($J$7-1)</f>
        <v>Overig inkomen 2021</v>
      </c>
      <c r="P12" s="82">
        <v>0</v>
      </c>
      <c r="Q12" s="57"/>
      <c r="R12" s="57"/>
      <c r="S12" s="57"/>
      <c r="T12" s="58"/>
      <c r="AA12" s="72" t="s">
        <v>64</v>
      </c>
      <c r="AB12" s="234" t="b">
        <f>IFERROR(_xlfn.XLOOKUP(Geboortedatum,gegevens!$L$6:$L$38,gegevens!$B$6:$B$38,TRUE,1),FALSE)</f>
        <v>1</v>
      </c>
      <c r="AF12" s="84"/>
      <c r="AG12" s="83">
        <f>AB10-AB11+(AC10-AC11)/12</f>
        <v>-24.416666666666668</v>
      </c>
      <c r="AI12" s="45"/>
      <c r="AJ12" s="45"/>
      <c r="AK12" s="45"/>
      <c r="AL12" s="85"/>
    </row>
    <row r="13" spans="1:38" x14ac:dyDescent="0.25">
      <c r="A13" s="56"/>
      <c r="B13" s="57"/>
      <c r="C13" s="57"/>
      <c r="D13" s="57"/>
      <c r="E13" s="57"/>
      <c r="F13" s="57"/>
      <c r="G13" s="57"/>
      <c r="H13" s="57"/>
      <c r="I13" s="101"/>
      <c r="J13" s="57"/>
      <c r="K13" s="57"/>
      <c r="L13" s="86"/>
      <c r="M13" s="57"/>
      <c r="N13" s="74"/>
      <c r="O13" s="74"/>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89" t="s">
        <v>42</v>
      </c>
      <c r="M14" s="88"/>
      <c r="N14" s="57"/>
      <c r="O14" s="57"/>
      <c r="P14" s="57"/>
      <c r="Q14" s="57"/>
      <c r="R14" s="57"/>
      <c r="S14" s="57"/>
      <c r="T14" s="58"/>
      <c r="AB14" s="214">
        <v>0</v>
      </c>
      <c r="AH14" s="45"/>
      <c r="AI14" s="45"/>
      <c r="AJ14" s="45"/>
      <c r="AK14" s="45"/>
      <c r="AL14" s="45"/>
    </row>
    <row r="15" spans="1:38" x14ac:dyDescent="0.25">
      <c r="A15" s="56"/>
      <c r="B15" s="57"/>
      <c r="C15" s="57"/>
      <c r="D15" s="57"/>
      <c r="E15" s="57"/>
      <c r="F15" s="57"/>
      <c r="G15" s="57"/>
      <c r="H15" s="57"/>
      <c r="I15" s="177" t="s">
        <v>38</v>
      </c>
      <c r="J15" s="91"/>
      <c r="K15" s="57"/>
      <c r="L15" s="92" t="s">
        <v>43</v>
      </c>
      <c r="M15" s="91"/>
      <c r="N15" s="57"/>
      <c r="O15" s="57"/>
      <c r="P15" s="57"/>
      <c r="Q15" s="57"/>
      <c r="R15" s="57"/>
      <c r="S15" s="57"/>
      <c r="T15" s="58"/>
      <c r="AB15" s="214">
        <v>1</v>
      </c>
      <c r="AH15" s="45"/>
      <c r="AI15" s="45"/>
      <c r="AJ15" s="45"/>
      <c r="AK15" s="45"/>
      <c r="AL15" s="45"/>
    </row>
    <row r="16" spans="1:38" x14ac:dyDescent="0.25">
      <c r="A16" s="56"/>
      <c r="B16" s="57"/>
      <c r="C16" s="57"/>
      <c r="D16" s="57"/>
      <c r="E16" s="57"/>
      <c r="F16" s="57"/>
      <c r="G16" s="57"/>
      <c r="H16" s="57"/>
      <c r="I16" s="178"/>
      <c r="J16" s="94"/>
      <c r="K16" s="57"/>
      <c r="L16" s="95" t="str">
        <f>"in "&amp;($J$7-1)&amp;"?"</f>
        <v>in 2021?</v>
      </c>
      <c r="M16" s="96">
        <v>0</v>
      </c>
      <c r="N16" s="57"/>
      <c r="O16" s="57"/>
      <c r="P16" s="57"/>
      <c r="Q16" s="57"/>
      <c r="R16" s="57"/>
      <c r="S16" s="57"/>
      <c r="T16" s="58"/>
      <c r="AF16" s="45"/>
      <c r="AI16" s="45"/>
      <c r="AJ16" s="45"/>
      <c r="AK16" s="45"/>
      <c r="AL16" s="45"/>
    </row>
    <row r="17" spans="1:40"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40" x14ac:dyDescent="0.25">
      <c r="A18" s="56"/>
      <c r="B18" s="57"/>
      <c r="C18" s="57"/>
      <c r="D18" s="57"/>
      <c r="E18" s="57"/>
      <c r="F18" s="57"/>
      <c r="G18" s="57"/>
      <c r="H18" s="57"/>
      <c r="I18" s="97" t="str">
        <f>"Factor A "&amp;(J7-1)</f>
        <v>Factor A 2021</v>
      </c>
      <c r="J18" s="98">
        <v>0</v>
      </c>
      <c r="K18" s="57"/>
      <c r="L18" s="99" t="str">
        <f>"Toename FOR in "&amp;(J7-1)</f>
        <v>Toename FOR in 2021</v>
      </c>
      <c r="M18" s="100">
        <f>IF(AND(M16=1,M19=0),MIN(AH7*M12,AI7),0)</f>
        <v>0</v>
      </c>
      <c r="N18" s="57"/>
      <c r="O18" s="57"/>
      <c r="P18" s="57"/>
      <c r="Q18" s="57"/>
      <c r="R18" s="57"/>
      <c r="S18" s="57"/>
      <c r="T18" s="58"/>
      <c r="AH18" s="45"/>
      <c r="AI18" s="45"/>
      <c r="AJ18" s="45"/>
      <c r="AK18" s="45"/>
      <c r="AL18" s="45"/>
    </row>
    <row r="19" spans="1:40" x14ac:dyDescent="0.25">
      <c r="A19" s="56"/>
      <c r="B19" s="57"/>
      <c r="C19" s="57"/>
      <c r="D19" s="57"/>
      <c r="E19" s="57"/>
      <c r="F19" s="57"/>
      <c r="G19" s="57"/>
      <c r="H19" s="57"/>
      <c r="I19" s="101" t="s">
        <v>10</v>
      </c>
      <c r="J19" s="57">
        <f>AC7</f>
        <v>6.27</v>
      </c>
      <c r="K19" s="57"/>
      <c r="L19" s="99" t="str">
        <f>"Afname FOR in "&amp;(J7-1)</f>
        <v>Afname FOR in 2021</v>
      </c>
      <c r="M19" s="100">
        <v>0</v>
      </c>
      <c r="N19" s="57"/>
      <c r="O19" s="57"/>
      <c r="P19" s="57"/>
      <c r="Q19" s="57"/>
      <c r="R19" s="57"/>
      <c r="S19" s="57"/>
      <c r="T19" s="58"/>
      <c r="AH19" s="45"/>
      <c r="AI19" s="45"/>
      <c r="AJ19" s="45"/>
      <c r="AK19" s="45"/>
      <c r="AL19" s="45"/>
    </row>
    <row r="20" spans="1:40" x14ac:dyDescent="0.25">
      <c r="A20" s="56"/>
      <c r="B20" s="57"/>
      <c r="C20" s="57"/>
      <c r="D20" s="57"/>
      <c r="E20" s="57"/>
      <c r="F20" s="57"/>
      <c r="G20" s="57"/>
      <c r="H20" s="57"/>
      <c r="I20" s="182"/>
      <c r="J20" s="57"/>
      <c r="K20" s="57"/>
      <c r="L20" s="99" t="str">
        <f>"FOR omgezet naar lijfrente in "&amp;(J7)</f>
        <v>FOR omgezet naar lijfrente in 2022</v>
      </c>
      <c r="M20" s="102">
        <v>0</v>
      </c>
      <c r="N20" s="103" t="s">
        <v>3</v>
      </c>
      <c r="O20" s="104">
        <f>ROUNDUP(I47,0)</f>
        <v>0</v>
      </c>
      <c r="P20" s="57"/>
      <c r="Q20" s="57"/>
      <c r="R20" s="57"/>
      <c r="S20" s="57"/>
      <c r="T20" s="58"/>
      <c r="AH20" s="45"/>
      <c r="AI20" s="45"/>
      <c r="AJ20" s="45"/>
      <c r="AK20" s="45"/>
      <c r="AL20" s="45"/>
      <c r="AM20" s="45"/>
      <c r="AN20" s="45"/>
    </row>
    <row r="21" spans="1:40"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c r="AM21" s="45"/>
      <c r="AN21" s="45"/>
    </row>
    <row r="22" spans="1:40" x14ac:dyDescent="0.25">
      <c r="A22" s="53"/>
      <c r="B22" s="54"/>
      <c r="C22" s="54"/>
      <c r="D22" s="54"/>
      <c r="E22" s="54"/>
      <c r="F22" s="54"/>
      <c r="G22" s="54"/>
      <c r="H22" s="54"/>
      <c r="I22" s="54"/>
      <c r="J22" s="54"/>
      <c r="K22" s="54"/>
      <c r="L22" s="54"/>
      <c r="M22" s="54"/>
      <c r="N22" s="54"/>
      <c r="O22" s="54"/>
      <c r="P22" s="54"/>
      <c r="Q22" s="54"/>
      <c r="R22" s="54"/>
      <c r="S22" s="54"/>
      <c r="T22" s="55"/>
      <c r="U22" s="105"/>
      <c r="AH22" s="45"/>
      <c r="AI22" s="45"/>
      <c r="AJ22" s="45"/>
      <c r="AK22" s="45"/>
      <c r="AL22" s="45"/>
      <c r="AM22" s="45"/>
      <c r="AN22" s="45"/>
    </row>
    <row r="23" spans="1:40"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c r="AM23" s="45"/>
      <c r="AN23" s="45"/>
    </row>
    <row r="24" spans="1:40" ht="18.75" thickBot="1" x14ac:dyDescent="0.3">
      <c r="A24" s="46"/>
      <c r="B24" s="47"/>
      <c r="C24" s="47"/>
      <c r="D24" s="47"/>
      <c r="E24" s="47"/>
      <c r="F24" s="47"/>
      <c r="G24" s="47"/>
      <c r="H24" s="47"/>
      <c r="I24" s="106" t="str">
        <f>"Beschikbare jaarruimte in "&amp;J7</f>
        <v>Beschikbare jaarruimte in 2022</v>
      </c>
      <c r="J24" s="107"/>
      <c r="K24" s="107"/>
      <c r="L24" s="108"/>
      <c r="M24" s="109">
        <f>MAX(0,ROUNDUP(O8*O9-J18*J19-M18,0))*AB13</f>
        <v>0</v>
      </c>
      <c r="N24" s="47"/>
      <c r="O24" s="47"/>
      <c r="P24" s="242"/>
      <c r="Q24" s="243"/>
      <c r="R24" s="47"/>
      <c r="S24" s="47"/>
      <c r="T24" s="48"/>
      <c r="AH24" s="45"/>
      <c r="AI24" s="45"/>
      <c r="AJ24" s="45"/>
      <c r="AK24" s="45"/>
      <c r="AL24" s="45"/>
      <c r="AM24" s="45"/>
      <c r="AN24" s="45"/>
    </row>
    <row r="25" spans="1:40"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c r="AM25" s="45"/>
      <c r="AN25" s="45"/>
    </row>
    <row r="26" spans="1:40" ht="18.75" thickBot="1" x14ac:dyDescent="0.3">
      <c r="A26" s="46"/>
      <c r="B26" s="47"/>
      <c r="C26" s="47"/>
      <c r="D26" s="47"/>
      <c r="E26" s="47"/>
      <c r="F26" s="47"/>
      <c r="G26" s="47"/>
      <c r="H26" s="47"/>
      <c r="I26" s="114" t="str">
        <f>"Beschikbare reserveringsruimte in "&amp;J7</f>
        <v>Beschikbare reserveringsruimte in 2022</v>
      </c>
      <c r="J26" s="115"/>
      <c r="K26" s="115"/>
      <c r="L26" s="116"/>
      <c r="M26" s="109">
        <f>MIN(SUM(J38:P38),AF8,CHOOSE(AG10,AF7,AG7))</f>
        <v>0</v>
      </c>
      <c r="N26" s="47"/>
      <c r="O26" s="47"/>
      <c r="P26" s="47"/>
      <c r="Q26" s="47"/>
      <c r="R26" s="47"/>
      <c r="S26" s="47"/>
      <c r="T26" s="48"/>
      <c r="V26" s="117"/>
      <c r="AA26" s="45"/>
      <c r="AB26" s="45"/>
      <c r="AC26" s="45"/>
      <c r="AD26" s="42"/>
      <c r="AE26" s="42"/>
      <c r="AF26" s="42"/>
      <c r="AG26" s="42"/>
    </row>
    <row r="27" spans="1:40"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W27" s="121"/>
      <c r="X27" s="121"/>
      <c r="Y27" s="121"/>
      <c r="Z27" s="121"/>
      <c r="AA27" s="45"/>
      <c r="AB27" s="45"/>
      <c r="AC27" s="45"/>
      <c r="AD27" s="42"/>
      <c r="AE27" s="42"/>
      <c r="AF27" s="42"/>
      <c r="AG27" s="42"/>
    </row>
    <row r="28" spans="1:40" ht="18.75" thickBot="1" x14ac:dyDescent="0.3">
      <c r="A28" s="46"/>
      <c r="B28" s="47"/>
      <c r="C28" s="47"/>
      <c r="D28" s="47"/>
      <c r="E28" s="47"/>
      <c r="F28" s="47"/>
      <c r="G28" s="47"/>
      <c r="H28" s="47"/>
      <c r="I28" s="122" t="str">
        <f>"Maximaal toegelaten lijfrentestorting in "&amp;J7</f>
        <v>Maximaal toegelaten lijfrentestorting in 2022</v>
      </c>
      <c r="J28" s="123"/>
      <c r="K28" s="123"/>
      <c r="L28" s="124"/>
      <c r="M28" s="109">
        <f>M24+M26+M20</f>
        <v>0</v>
      </c>
      <c r="N28" s="47"/>
      <c r="O28" s="47"/>
      <c r="P28" s="47"/>
      <c r="Q28" s="47"/>
      <c r="R28" s="47"/>
      <c r="S28" s="47"/>
      <c r="T28" s="48"/>
      <c r="AA28" s="45"/>
      <c r="AB28" s="45"/>
      <c r="AC28" s="45"/>
      <c r="AD28" s="42"/>
      <c r="AE28" s="42"/>
      <c r="AF28" s="42"/>
      <c r="AG28" s="42"/>
    </row>
    <row r="29" spans="1:40"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40" x14ac:dyDescent="0.25">
      <c r="A30" s="46"/>
      <c r="B30" s="47"/>
      <c r="C30" s="47"/>
      <c r="D30" s="47"/>
      <c r="E30" s="47"/>
      <c r="F30" s="47"/>
      <c r="G30" s="47"/>
      <c r="H30" s="47"/>
      <c r="I30" s="125" t="str">
        <f>"Gestort aan lijfrente in "&amp;J7</f>
        <v>Gestort aan lijfrente in 2022</v>
      </c>
      <c r="J30" s="126"/>
      <c r="K30" s="126"/>
      <c r="L30" s="127"/>
      <c r="M30" s="128">
        <v>0</v>
      </c>
      <c r="N30" s="47"/>
      <c r="O30" s="47"/>
      <c r="P30" s="47"/>
      <c r="Q30" s="47"/>
      <c r="R30" s="47"/>
      <c r="S30" s="47"/>
      <c r="T30" s="48"/>
      <c r="AA30" s="45"/>
      <c r="AB30" s="45"/>
      <c r="AC30" s="45"/>
      <c r="AD30" s="42"/>
      <c r="AE30" s="42"/>
      <c r="AF30" s="42"/>
      <c r="AG30" s="42"/>
    </row>
    <row r="31" spans="1:40"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40"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40"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40" ht="18.75" thickBot="1" x14ac:dyDescent="0.3">
      <c r="A34" s="46"/>
      <c r="B34" s="47"/>
      <c r="C34" s="47"/>
      <c r="D34" s="47"/>
      <c r="E34" s="47"/>
      <c r="F34" s="47"/>
      <c r="G34" s="47"/>
      <c r="H34" s="47"/>
      <c r="I34" s="138" t="str">
        <f>"Nog maximaal extra in te leggen in "&amp;J7</f>
        <v>Nog maximaal extra in te leggen in 2022</v>
      </c>
      <c r="J34" s="139"/>
      <c r="K34" s="140"/>
      <c r="L34" s="141"/>
      <c r="M34" s="109">
        <f>M28-M30</f>
        <v>0</v>
      </c>
      <c r="N34" s="47"/>
      <c r="O34" s="47"/>
      <c r="P34" s="47"/>
      <c r="Q34" s="47"/>
      <c r="R34" s="47"/>
      <c r="S34" s="47"/>
      <c r="T34" s="48"/>
      <c r="AA34" s="45"/>
      <c r="AB34" s="45"/>
      <c r="AC34" s="45"/>
      <c r="AD34" s="42"/>
      <c r="AE34" s="42"/>
      <c r="AF34" s="42"/>
      <c r="AG34" s="42"/>
    </row>
    <row r="35" spans="1:40" x14ac:dyDescent="0.25">
      <c r="A35" s="46"/>
      <c r="B35" s="47"/>
      <c r="C35" s="47"/>
      <c r="D35" s="47"/>
      <c r="E35" s="47"/>
      <c r="F35" s="47"/>
      <c r="G35" s="47"/>
      <c r="H35" s="47"/>
      <c r="I35" s="47"/>
      <c r="J35" s="118"/>
      <c r="K35" s="118"/>
      <c r="L35" s="118"/>
      <c r="M35" s="118"/>
      <c r="N35" s="118"/>
      <c r="O35" s="118"/>
      <c r="P35" s="118"/>
      <c r="Q35" s="47"/>
      <c r="R35" s="118"/>
      <c r="S35" s="47"/>
      <c r="T35" s="48"/>
      <c r="AA35" s="45"/>
      <c r="AB35" s="45"/>
      <c r="AC35" s="45"/>
      <c r="AD35" s="42"/>
      <c r="AE35" s="42"/>
      <c r="AF35" s="42"/>
      <c r="AG35" s="42"/>
    </row>
    <row r="36" spans="1:40" x14ac:dyDescent="0.25">
      <c r="A36" s="46"/>
      <c r="B36" s="47"/>
      <c r="C36" s="47"/>
      <c r="D36" s="47"/>
      <c r="E36" s="47"/>
      <c r="F36" s="118"/>
      <c r="G36" s="118"/>
      <c r="H36" s="118"/>
      <c r="I36" s="143"/>
      <c r="J36" s="119"/>
      <c r="K36" s="144"/>
      <c r="L36" s="144"/>
      <c r="M36" s="144"/>
      <c r="N36" s="144"/>
      <c r="O36" s="144"/>
      <c r="P36" s="144"/>
      <c r="Q36" s="47"/>
      <c r="R36" s="144"/>
      <c r="S36" s="47"/>
      <c r="T36" s="48"/>
      <c r="AA36" s="146"/>
      <c r="AB36" s="146"/>
      <c r="AC36" s="146"/>
      <c r="AD36" s="146"/>
      <c r="AE36" s="146"/>
      <c r="AF36" s="146"/>
      <c r="AG36" s="146"/>
      <c r="AH36" s="45"/>
      <c r="AI36" s="45"/>
      <c r="AJ36" s="45"/>
      <c r="AK36" s="45"/>
      <c r="AL36" s="45"/>
      <c r="AM36" s="45"/>
      <c r="AN36" s="45"/>
    </row>
    <row r="37" spans="1:40" x14ac:dyDescent="0.25">
      <c r="A37" s="46"/>
      <c r="B37" s="47"/>
      <c r="C37" s="47"/>
      <c r="D37" s="147"/>
      <c r="E37" s="147"/>
      <c r="F37" s="147"/>
      <c r="G37" s="148" t="s">
        <v>6</v>
      </c>
      <c r="H37" s="144"/>
      <c r="I37" s="149">
        <f>J7</f>
        <v>2022</v>
      </c>
      <c r="J37" s="149">
        <f t="shared" ref="J37" si="0">I37-1</f>
        <v>2021</v>
      </c>
      <c r="K37" s="149">
        <f t="shared" ref="K37" si="1">J37-1</f>
        <v>2020</v>
      </c>
      <c r="L37" s="149">
        <f t="shared" ref="L37" si="2">K37-1</f>
        <v>2019</v>
      </c>
      <c r="M37" s="149">
        <f t="shared" ref="M37" si="3">L37-1</f>
        <v>2018</v>
      </c>
      <c r="N37" s="149">
        <f t="shared" ref="N37" si="4">M37-1</f>
        <v>2017</v>
      </c>
      <c r="O37" s="149">
        <f t="shared" ref="O37" si="5">N37-1</f>
        <v>2016</v>
      </c>
      <c r="P37" s="149">
        <f t="shared" ref="P37:Q37" si="6">O37-1</f>
        <v>2015</v>
      </c>
      <c r="Q37" s="149">
        <f t="shared" si="6"/>
        <v>2014</v>
      </c>
      <c r="R37" s="144"/>
      <c r="S37" s="47"/>
      <c r="T37" s="48"/>
      <c r="AA37" s="146"/>
      <c r="AB37" s="146"/>
      <c r="AC37" s="146"/>
      <c r="AD37" s="146"/>
      <c r="AE37" s="146"/>
      <c r="AF37" s="146"/>
      <c r="AG37" s="146"/>
      <c r="AH37" s="45"/>
      <c r="AI37" s="45"/>
      <c r="AJ37" s="45"/>
      <c r="AK37" s="45"/>
      <c r="AL37" s="45"/>
      <c r="AM37" s="45"/>
      <c r="AN37" s="45"/>
    </row>
    <row r="38" spans="1:40" x14ac:dyDescent="0.25">
      <c r="A38" s="46"/>
      <c r="B38" s="47"/>
      <c r="C38" s="47"/>
      <c r="D38" s="150"/>
      <c r="E38" s="150"/>
      <c r="F38" s="150"/>
      <c r="G38" s="151" t="str">
        <f>"Nog ongebruikt begin "&amp;J7</f>
        <v>Nog ongebruikt begin 2022</v>
      </c>
      <c r="H38" s="152"/>
      <c r="I38" s="153">
        <f>M24</f>
        <v>0</v>
      </c>
      <c r="J38" s="152">
        <f>IF($AB$13,'2021'!I40,0)</f>
        <v>0</v>
      </c>
      <c r="K38" s="152">
        <f>IF($AB$13,'2021'!J40,0)</f>
        <v>0</v>
      </c>
      <c r="L38" s="152">
        <f>IF($AB$13,'2021'!K40,0)</f>
        <v>0</v>
      </c>
      <c r="M38" s="152">
        <f>IF($AB$13,'2021'!L40,0)</f>
        <v>0</v>
      </c>
      <c r="N38" s="152">
        <f>IF($AB$13,'2021'!M40,0)</f>
        <v>0</v>
      </c>
      <c r="O38" s="152">
        <f>IF($AB$13,'2021'!N40,0)</f>
        <v>0</v>
      </c>
      <c r="P38" s="152">
        <f>IF($AB$13,'2021'!O40,0)</f>
        <v>0</v>
      </c>
      <c r="Q38" s="152">
        <f>IF($AB$13,'2021'!P40,0)</f>
        <v>0</v>
      </c>
      <c r="R38" s="144"/>
      <c r="S38" s="47"/>
      <c r="T38" s="48"/>
      <c r="AA38" s="146"/>
      <c r="AB38" s="146"/>
      <c r="AC38" s="146"/>
      <c r="AD38" s="146"/>
      <c r="AE38" s="146"/>
      <c r="AF38" s="146"/>
      <c r="AG38" s="146"/>
      <c r="AH38" s="45"/>
      <c r="AI38" s="45"/>
      <c r="AJ38" s="45"/>
      <c r="AK38" s="45"/>
      <c r="AL38" s="45"/>
      <c r="AM38" s="45"/>
      <c r="AN38" s="45"/>
    </row>
    <row r="39" spans="1:40" x14ac:dyDescent="0.25">
      <c r="A39" s="46"/>
      <c r="B39" s="47"/>
      <c r="C39" s="47"/>
      <c r="D39" s="150"/>
      <c r="E39" s="150"/>
      <c r="F39" s="150"/>
      <c r="G39" s="151" t="str">
        <f>"Gebruikt in "&amp;J7</f>
        <v>Gebruikt in 2022</v>
      </c>
      <c r="H39" s="152"/>
      <c r="I39" s="154">
        <f>M32</f>
        <v>0</v>
      </c>
      <c r="J39" s="154">
        <f>IF(J38&lt;($M31-SUM(K39:$T39)),J38,($M31-SUM(K39:$T39)))</f>
        <v>0</v>
      </c>
      <c r="K39" s="154">
        <f>IF(K38&lt;($M31-SUM(L39:$T39)),K38,($M31-SUM(L39:$T39)))</f>
        <v>0</v>
      </c>
      <c r="L39" s="154">
        <f>IF(L38&lt;($M31-SUM(M39:$T39)),L38,($M31-SUM(M39:$T39)))</f>
        <v>0</v>
      </c>
      <c r="M39" s="154">
        <f>IF(M38&lt;($M31-SUM(N39:$T39)),M38,($M31-SUM(N39:$T39)))</f>
        <v>0</v>
      </c>
      <c r="N39" s="154">
        <f>IF(N38&lt;($M31-SUM(O39:$T39)),N38,($M31-SUM(O39:$T39)))</f>
        <v>0</v>
      </c>
      <c r="O39" s="154">
        <f>IF(O38&lt;($M31-SUM(P39:$T39)),O38,($M31-SUM(P39:$T39)))</f>
        <v>0</v>
      </c>
      <c r="P39" s="154">
        <f>IF(P38&lt;($M31-SUM(Q39:$T39)),P38,($M31-SUM(Q39:$T39)))</f>
        <v>0</v>
      </c>
      <c r="Q39" s="154">
        <f>IF(Q38&lt;($M31-SUM(R39:$T39)),Q38,($M31-SUM(R39:$T39)))</f>
        <v>0</v>
      </c>
      <c r="R39" s="144"/>
      <c r="S39" s="47"/>
      <c r="T39" s="48"/>
      <c r="AH39" s="45"/>
      <c r="AI39" s="45"/>
      <c r="AJ39" s="45"/>
      <c r="AK39" s="45"/>
      <c r="AL39" s="45"/>
      <c r="AM39" s="45"/>
      <c r="AN39" s="45"/>
    </row>
    <row r="40" spans="1:40" x14ac:dyDescent="0.25">
      <c r="A40" s="46"/>
      <c r="B40" s="47"/>
      <c r="C40" s="47"/>
      <c r="D40" s="147"/>
      <c r="E40" s="147"/>
      <c r="F40" s="147"/>
      <c r="G40" s="155" t="s">
        <v>24</v>
      </c>
      <c r="H40" s="152"/>
      <c r="I40" s="180">
        <f t="shared" ref="I40:J40" si="7">I38-I39</f>
        <v>0</v>
      </c>
      <c r="J40" s="180">
        <f t="shared" si="7"/>
        <v>0</v>
      </c>
      <c r="K40" s="180">
        <f t="shared" ref="K40:P40" si="8">K38-K39</f>
        <v>0</v>
      </c>
      <c r="L40" s="180">
        <f t="shared" si="8"/>
        <v>0</v>
      </c>
      <c r="M40" s="180">
        <f t="shared" si="8"/>
        <v>0</v>
      </c>
      <c r="N40" s="180">
        <f t="shared" si="8"/>
        <v>0</v>
      </c>
      <c r="O40" s="180">
        <f t="shared" si="8"/>
        <v>0</v>
      </c>
      <c r="P40" s="180">
        <f t="shared" si="8"/>
        <v>0</v>
      </c>
      <c r="Q40" s="180">
        <f t="shared" ref="Q40" si="9">Q38-Q39</f>
        <v>0</v>
      </c>
      <c r="R40" s="144"/>
      <c r="S40" s="47"/>
      <c r="T40" s="48"/>
      <c r="AA40" s="146"/>
      <c r="AB40" s="146"/>
      <c r="AC40" s="146"/>
      <c r="AD40" s="146"/>
      <c r="AE40" s="146"/>
      <c r="AF40" s="146"/>
      <c r="AG40" s="146"/>
      <c r="AH40" s="45"/>
      <c r="AI40" s="45"/>
      <c r="AJ40" s="45"/>
      <c r="AK40" s="45"/>
      <c r="AL40" s="45"/>
      <c r="AM40" s="45"/>
      <c r="AN40" s="45"/>
    </row>
    <row r="41" spans="1:40" x14ac:dyDescent="0.25">
      <c r="A41" s="46"/>
      <c r="B41" s="47"/>
      <c r="C41" s="47"/>
      <c r="D41" s="144"/>
      <c r="E41" s="144"/>
      <c r="F41" s="144"/>
      <c r="G41" s="153"/>
      <c r="H41" s="152"/>
      <c r="I41" s="167"/>
      <c r="J41" s="144"/>
      <c r="K41" s="144"/>
      <c r="L41" s="144"/>
      <c r="M41" s="144"/>
      <c r="N41" s="144"/>
      <c r="O41" s="144"/>
      <c r="P41" s="144"/>
      <c r="Q41" s="47"/>
      <c r="R41" s="144"/>
      <c r="S41" s="47"/>
      <c r="T41" s="48"/>
      <c r="AA41" s="146"/>
      <c r="AB41" s="146"/>
      <c r="AC41" s="146"/>
      <c r="AD41" s="146"/>
      <c r="AE41" s="146"/>
      <c r="AF41" s="146"/>
      <c r="AG41" s="146"/>
      <c r="AH41" s="45"/>
      <c r="AI41" s="45"/>
      <c r="AJ41" s="45"/>
      <c r="AK41" s="45"/>
      <c r="AL41" s="45"/>
      <c r="AM41" s="45"/>
      <c r="AN41" s="45"/>
    </row>
    <row r="42" spans="1:40" x14ac:dyDescent="0.25">
      <c r="A42" s="46"/>
      <c r="B42" s="47"/>
      <c r="C42" s="47"/>
      <c r="D42" s="147"/>
      <c r="E42" s="147"/>
      <c r="F42" s="147"/>
      <c r="G42" s="158" t="s">
        <v>23</v>
      </c>
      <c r="H42" s="158"/>
      <c r="I42" s="144"/>
      <c r="J42" s="144"/>
      <c r="K42" s="144"/>
      <c r="L42" s="144"/>
      <c r="M42" s="144"/>
      <c r="N42" s="144"/>
      <c r="O42" s="144"/>
      <c r="P42" s="144"/>
      <c r="Q42" s="47"/>
      <c r="R42" s="144"/>
      <c r="S42" s="47"/>
      <c r="T42" s="48"/>
      <c r="AA42" s="146"/>
      <c r="AB42" s="146"/>
      <c r="AC42" s="146"/>
      <c r="AD42" s="146"/>
      <c r="AE42" s="146"/>
      <c r="AF42" s="146"/>
      <c r="AG42" s="146"/>
      <c r="AH42" s="45"/>
      <c r="AI42" s="45"/>
      <c r="AJ42" s="45"/>
      <c r="AK42" s="45"/>
      <c r="AL42" s="45"/>
      <c r="AM42" s="45"/>
      <c r="AN42" s="45"/>
    </row>
    <row r="43" spans="1:40" x14ac:dyDescent="0.25">
      <c r="A43" s="46"/>
      <c r="B43" s="47"/>
      <c r="C43" s="47"/>
      <c r="D43" s="150"/>
      <c r="E43" s="150"/>
      <c r="F43" s="150"/>
      <c r="G43" s="159" t="str">
        <f>"Stand FOR begin "&amp;(J7-1)</f>
        <v>Stand FOR begin 2021</v>
      </c>
      <c r="H43" s="159"/>
      <c r="I43" s="160">
        <f>'2021'!I47</f>
        <v>0</v>
      </c>
      <c r="J43" s="144"/>
      <c r="K43" s="144"/>
      <c r="L43" s="144"/>
      <c r="M43" s="144"/>
      <c r="N43" s="144"/>
      <c r="O43" s="144"/>
      <c r="P43" s="144"/>
      <c r="Q43" s="144"/>
      <c r="R43" s="47"/>
      <c r="S43" s="47"/>
      <c r="T43" s="48"/>
      <c r="AA43" s="146"/>
      <c r="AB43" s="146"/>
      <c r="AC43" s="146"/>
      <c r="AD43" s="146"/>
      <c r="AE43" s="146"/>
      <c r="AF43" s="146"/>
      <c r="AG43" s="146"/>
      <c r="AH43" s="45"/>
      <c r="AI43" s="45"/>
      <c r="AJ43" s="45"/>
      <c r="AK43" s="45"/>
      <c r="AL43" s="45"/>
      <c r="AM43" s="45"/>
      <c r="AN43" s="45"/>
    </row>
    <row r="44" spans="1:40" x14ac:dyDescent="0.25">
      <c r="A44" s="46"/>
      <c r="B44" s="47"/>
      <c r="C44" s="47"/>
      <c r="D44" s="150"/>
      <c r="E44" s="150"/>
      <c r="F44" s="150"/>
      <c r="G44" s="159" t="str">
        <f>L18</f>
        <v>Toename FOR in 2021</v>
      </c>
      <c r="H44" s="159"/>
      <c r="I44" s="160">
        <f>M18</f>
        <v>0</v>
      </c>
      <c r="J44" s="144"/>
      <c r="K44" s="144"/>
      <c r="L44" s="144"/>
      <c r="M44" s="144"/>
      <c r="N44" s="144"/>
      <c r="O44" s="144"/>
      <c r="P44" s="144"/>
      <c r="Q44" s="144"/>
      <c r="R44" s="47"/>
      <c r="S44" s="47"/>
      <c r="T44" s="48"/>
      <c r="AA44" s="146"/>
      <c r="AB44" s="146"/>
      <c r="AC44" s="146"/>
      <c r="AD44" s="146"/>
      <c r="AE44" s="146"/>
      <c r="AF44" s="146"/>
      <c r="AG44" s="146"/>
      <c r="AH44" s="45"/>
      <c r="AI44" s="45"/>
      <c r="AJ44" s="45"/>
      <c r="AK44" s="45"/>
      <c r="AL44" s="45"/>
      <c r="AM44" s="45"/>
      <c r="AN44" s="45"/>
    </row>
    <row r="45" spans="1:40" x14ac:dyDescent="0.25">
      <c r="A45" s="46"/>
      <c r="B45" s="47"/>
      <c r="C45" s="47"/>
      <c r="D45" s="150"/>
      <c r="E45" s="150"/>
      <c r="F45" s="150"/>
      <c r="G45" s="159" t="str">
        <f>L19</f>
        <v>Afname FOR in 2021</v>
      </c>
      <c r="H45" s="159"/>
      <c r="I45" s="160">
        <f>M19</f>
        <v>0</v>
      </c>
      <c r="J45" s="144"/>
      <c r="K45" s="144"/>
      <c r="L45" s="144"/>
      <c r="M45" s="144"/>
      <c r="N45" s="144"/>
      <c r="O45" s="144"/>
      <c r="P45" s="144"/>
      <c r="Q45" s="144"/>
      <c r="R45" s="47"/>
      <c r="S45" s="47"/>
      <c r="T45" s="48"/>
      <c r="AA45" s="146"/>
      <c r="AB45" s="146"/>
      <c r="AC45" s="146"/>
      <c r="AD45" s="146"/>
      <c r="AE45" s="146"/>
      <c r="AF45" s="146"/>
      <c r="AG45" s="146"/>
      <c r="AH45" s="45"/>
      <c r="AI45" s="45"/>
      <c r="AJ45" s="45"/>
      <c r="AK45" s="45"/>
      <c r="AL45" s="45"/>
      <c r="AM45" s="45"/>
      <c r="AN45" s="45"/>
    </row>
    <row r="46" spans="1:40" x14ac:dyDescent="0.25">
      <c r="A46" s="46"/>
      <c r="B46" s="47"/>
      <c r="C46" s="47"/>
      <c r="D46" s="150"/>
      <c r="E46" s="150"/>
      <c r="F46" s="150"/>
      <c r="G46" s="159" t="str">
        <f>"Bedrag FOR omgezet naar lijfrente in "&amp;(J7-1)</f>
        <v>Bedrag FOR omgezet naar lijfrente in 2021</v>
      </c>
      <c r="H46" s="159"/>
      <c r="I46" s="161">
        <f>'2021'!M20</f>
        <v>0</v>
      </c>
      <c r="J46" s="144"/>
      <c r="K46" s="144"/>
      <c r="L46" s="144"/>
      <c r="M46" s="144"/>
      <c r="N46" s="144"/>
      <c r="O46" s="144"/>
      <c r="P46" s="144"/>
      <c r="Q46" s="144"/>
      <c r="R46" s="47"/>
      <c r="S46" s="47"/>
      <c r="T46" s="48"/>
      <c r="AA46" s="146"/>
      <c r="AB46" s="146"/>
      <c r="AC46" s="146"/>
      <c r="AD46" s="146"/>
      <c r="AE46" s="146"/>
      <c r="AF46" s="146"/>
      <c r="AG46" s="146"/>
      <c r="AH46" s="45"/>
      <c r="AI46" s="45"/>
      <c r="AJ46" s="45"/>
      <c r="AK46" s="45"/>
      <c r="AL46" s="45"/>
      <c r="AM46" s="45"/>
      <c r="AN46" s="45"/>
    </row>
    <row r="47" spans="1:40" x14ac:dyDescent="0.25">
      <c r="A47" s="46"/>
      <c r="B47" s="47"/>
      <c r="C47" s="47"/>
      <c r="D47" s="147"/>
      <c r="E47" s="147"/>
      <c r="F47" s="147"/>
      <c r="G47" s="162" t="str">
        <f>"Stand FOR eind "&amp;(J7-1)</f>
        <v>Stand FOR eind 2021</v>
      </c>
      <c r="H47" s="162"/>
      <c r="I47" s="163">
        <f>SUM(I43:I44)-I45-I46</f>
        <v>0</v>
      </c>
      <c r="J47" s="144"/>
      <c r="K47" s="144"/>
      <c r="L47" s="144"/>
      <c r="M47" s="144"/>
      <c r="N47" s="144"/>
      <c r="O47" s="144"/>
      <c r="P47" s="144"/>
      <c r="Q47" s="144"/>
      <c r="R47" s="47"/>
      <c r="S47" s="47"/>
      <c r="T47" s="48"/>
      <c r="AA47" s="146"/>
      <c r="AB47" s="146"/>
      <c r="AC47" s="146"/>
      <c r="AD47" s="146"/>
      <c r="AE47" s="146"/>
      <c r="AF47" s="146"/>
      <c r="AG47" s="146"/>
      <c r="AH47" s="45"/>
      <c r="AI47" s="45"/>
      <c r="AJ47" s="45"/>
      <c r="AK47" s="45"/>
      <c r="AL47" s="45"/>
      <c r="AM47" s="45"/>
      <c r="AN47" s="45"/>
    </row>
    <row r="48" spans="1:40" x14ac:dyDescent="0.25">
      <c r="A48" s="46"/>
      <c r="B48" s="47"/>
      <c r="C48" s="47"/>
      <c r="D48" s="144"/>
      <c r="E48" s="144"/>
      <c r="F48" s="144"/>
      <c r="G48" s="144"/>
      <c r="H48" s="144"/>
      <c r="I48" s="144"/>
      <c r="J48" s="144"/>
      <c r="K48" s="144"/>
      <c r="L48" s="144"/>
      <c r="M48" s="144"/>
      <c r="N48" s="144"/>
      <c r="O48" s="144"/>
      <c r="P48" s="144"/>
      <c r="Q48" s="144"/>
      <c r="R48" s="47"/>
      <c r="S48" s="47"/>
      <c r="T48" s="48"/>
      <c r="AA48" s="146"/>
      <c r="AB48" s="146"/>
      <c r="AC48" s="146"/>
      <c r="AD48" s="146"/>
      <c r="AE48" s="146"/>
      <c r="AF48" s="146"/>
      <c r="AG48" s="146"/>
      <c r="AH48" s="45"/>
      <c r="AI48" s="45"/>
      <c r="AJ48" s="45"/>
      <c r="AK48" s="45"/>
      <c r="AL48" s="45"/>
      <c r="AM48" s="45"/>
      <c r="AN48" s="45"/>
    </row>
    <row r="49" spans="1:40"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c r="AL49" s="45"/>
      <c r="AM49" s="45"/>
      <c r="AN49" s="45"/>
    </row>
    <row r="50" spans="1:40" x14ac:dyDescent="0.25">
      <c r="A50" s="46"/>
      <c r="B50" s="47"/>
      <c r="C50" s="47"/>
      <c r="D50" s="119"/>
      <c r="E50" s="164" t="s">
        <v>28</v>
      </c>
      <c r="F50" s="119"/>
      <c r="G50" s="165"/>
      <c r="H50" s="119"/>
      <c r="I50" s="144"/>
      <c r="J50" s="144"/>
      <c r="K50" s="144"/>
      <c r="L50" s="144"/>
      <c r="M50" s="144"/>
      <c r="N50" s="144"/>
      <c r="O50" s="144"/>
      <c r="P50" s="144"/>
      <c r="Q50" s="47"/>
      <c r="R50" s="47"/>
      <c r="S50" s="47"/>
      <c r="T50" s="48"/>
      <c r="AA50" s="146"/>
      <c r="AB50" s="146"/>
      <c r="AC50" s="146"/>
      <c r="AD50" s="146"/>
      <c r="AE50" s="146"/>
      <c r="AF50" s="146"/>
      <c r="AG50" s="146"/>
      <c r="AH50" s="45"/>
      <c r="AI50" s="45"/>
      <c r="AJ50" s="45"/>
      <c r="AK50" s="45"/>
      <c r="AL50" s="45"/>
      <c r="AM50" s="45"/>
      <c r="AN50" s="45"/>
    </row>
    <row r="51" spans="1:40" x14ac:dyDescent="0.25">
      <c r="A51" s="46"/>
      <c r="B51" s="47"/>
      <c r="C51" s="47"/>
      <c r="D51" s="166"/>
      <c r="E51" s="167" t="s">
        <v>47</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c r="AM51" s="45"/>
      <c r="AN51" s="45"/>
    </row>
    <row r="52" spans="1:40" ht="18.75" customHeight="1" x14ac:dyDescent="0.25">
      <c r="A52" s="46"/>
      <c r="B52" s="47"/>
      <c r="C52" s="47"/>
      <c r="D52" s="166"/>
      <c r="E52" s="167" t="s">
        <v>48</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c r="AM52" s="45"/>
      <c r="AN52" s="45"/>
    </row>
    <row r="53" spans="1:40" x14ac:dyDescent="0.25">
      <c r="A53" s="46"/>
      <c r="B53" s="47"/>
      <c r="C53" s="47"/>
      <c r="D53" s="166"/>
      <c r="E53" s="167" t="s">
        <v>49</v>
      </c>
      <c r="F53" s="168"/>
      <c r="G53" s="168"/>
      <c r="H53" s="168"/>
      <c r="I53" s="168"/>
      <c r="J53" s="168"/>
      <c r="K53" s="168"/>
      <c r="L53" s="168"/>
      <c r="M53" s="168"/>
      <c r="N53" s="168"/>
      <c r="O53" s="168"/>
      <c r="P53" s="168"/>
      <c r="Q53" s="47"/>
      <c r="R53" s="47"/>
      <c r="S53" s="47"/>
      <c r="T53" s="48"/>
      <c r="AA53" s="146"/>
      <c r="AB53" s="146"/>
      <c r="AC53" s="146"/>
      <c r="AD53" s="146"/>
      <c r="AE53" s="146"/>
      <c r="AF53" s="146"/>
      <c r="AG53" s="146"/>
      <c r="AH53" s="45"/>
      <c r="AI53" s="45"/>
      <c r="AJ53" s="45"/>
      <c r="AK53" s="45"/>
      <c r="AL53" s="45"/>
      <c r="AM53" s="45"/>
      <c r="AN53" s="45"/>
    </row>
    <row r="54" spans="1:40" x14ac:dyDescent="0.25">
      <c r="A54" s="46"/>
      <c r="B54" s="47"/>
      <c r="C54" s="47"/>
      <c r="D54" s="166"/>
      <c r="E54" s="167" t="s">
        <v>50</v>
      </c>
      <c r="F54" s="167"/>
      <c r="G54" s="167"/>
      <c r="H54" s="167"/>
      <c r="I54" s="167"/>
      <c r="J54" s="167"/>
      <c r="K54" s="167"/>
      <c r="L54" s="167"/>
      <c r="M54" s="167"/>
      <c r="N54" s="167"/>
      <c r="O54" s="167"/>
      <c r="P54" s="167"/>
      <c r="Q54" s="47"/>
      <c r="R54" s="47"/>
      <c r="S54" s="47"/>
      <c r="T54" s="48"/>
      <c r="AA54" s="146"/>
      <c r="AB54" s="146"/>
      <c r="AC54" s="146"/>
      <c r="AD54" s="146"/>
      <c r="AE54" s="146"/>
      <c r="AF54" s="146"/>
      <c r="AG54" s="146"/>
      <c r="AH54" s="45"/>
      <c r="AI54" s="45"/>
      <c r="AJ54" s="45"/>
      <c r="AK54" s="45"/>
      <c r="AL54" s="45"/>
      <c r="AM54" s="45"/>
      <c r="AN54" s="45"/>
    </row>
    <row r="55" spans="1:40" x14ac:dyDescent="0.25">
      <c r="A55" s="46"/>
      <c r="B55" s="47"/>
      <c r="C55" s="47"/>
      <c r="D55" s="166"/>
      <c r="E55" s="167"/>
      <c r="F55" s="167"/>
      <c r="G55" s="167"/>
      <c r="H55" s="167"/>
      <c r="I55" s="167"/>
      <c r="J55" s="167"/>
      <c r="K55" s="167"/>
      <c r="L55" s="167"/>
      <c r="M55" s="167"/>
      <c r="N55" s="167"/>
      <c r="O55" s="167"/>
      <c r="P55" s="167"/>
      <c r="Q55" s="47"/>
      <c r="R55" s="47"/>
      <c r="S55" s="47"/>
      <c r="T55" s="48"/>
      <c r="AA55" s="146"/>
    </row>
    <row r="56" spans="1:40" ht="18.75" thickBot="1" x14ac:dyDescent="0.3">
      <c r="A56" s="169"/>
      <c r="B56" s="170"/>
      <c r="C56" s="170"/>
      <c r="D56" s="171"/>
      <c r="E56" s="172"/>
      <c r="F56" s="172"/>
      <c r="G56" s="172"/>
      <c r="H56" s="172"/>
      <c r="I56" s="172"/>
      <c r="J56" s="172"/>
      <c r="K56" s="172"/>
      <c r="L56" s="172"/>
      <c r="M56" s="172"/>
      <c r="N56" s="172"/>
      <c r="O56" s="172"/>
      <c r="P56" s="172"/>
      <c r="Q56" s="170"/>
      <c r="R56" s="172"/>
      <c r="S56" s="172"/>
      <c r="T56" s="173"/>
      <c r="AA56" s="146"/>
    </row>
    <row r="59" spans="1:40" x14ac:dyDescent="0.25">
      <c r="A59" s="45"/>
      <c r="B59" s="45"/>
      <c r="C59" s="45"/>
      <c r="D59" s="174"/>
      <c r="E59" s="45"/>
      <c r="F59" s="45"/>
      <c r="G59" s="45"/>
      <c r="H59" s="45"/>
      <c r="I59" s="45"/>
      <c r="J59" s="45"/>
      <c r="K59" s="45"/>
      <c r="L59" s="45"/>
      <c r="M59" s="45"/>
      <c r="N59" s="45"/>
      <c r="O59" s="45"/>
      <c r="P59" s="45"/>
      <c r="Q59" s="45"/>
      <c r="R59" s="45"/>
      <c r="S59" s="45"/>
      <c r="T59" s="45"/>
    </row>
    <row r="60" spans="1:40" x14ac:dyDescent="0.25">
      <c r="A60" s="45"/>
      <c r="B60" s="45"/>
      <c r="C60" s="45"/>
      <c r="D60" s="45"/>
      <c r="E60" s="45"/>
      <c r="F60" s="45"/>
      <c r="G60" s="45"/>
      <c r="H60" s="45"/>
      <c r="I60" s="45"/>
      <c r="J60" s="45"/>
      <c r="K60" s="45"/>
      <c r="L60" s="45"/>
      <c r="M60" s="45"/>
      <c r="N60" s="45"/>
      <c r="O60" s="45"/>
      <c r="P60" s="45"/>
      <c r="Q60" s="45"/>
    </row>
    <row r="61" spans="1:40" x14ac:dyDescent="0.25">
      <c r="A61" s="45"/>
      <c r="B61" s="45"/>
      <c r="C61" s="45"/>
      <c r="D61" s="45"/>
      <c r="E61" s="45"/>
      <c r="F61" s="45"/>
      <c r="G61" s="45"/>
      <c r="H61" s="45"/>
      <c r="I61" s="45"/>
      <c r="J61" s="45"/>
      <c r="K61" s="45"/>
      <c r="L61" s="45"/>
      <c r="M61" s="45"/>
      <c r="N61" s="45"/>
      <c r="O61" s="45"/>
      <c r="P61" s="45"/>
      <c r="Q61" s="45"/>
      <c r="S61" s="42">
        <f>SUM(H40:O40)</f>
        <v>0</v>
      </c>
    </row>
    <row r="62" spans="1:40" x14ac:dyDescent="0.25">
      <c r="A62" s="45"/>
      <c r="B62" s="45"/>
      <c r="C62" s="45"/>
      <c r="D62" s="45"/>
      <c r="E62" s="45"/>
      <c r="F62" s="45"/>
      <c r="G62" s="45"/>
      <c r="H62" s="45"/>
      <c r="I62" s="45"/>
      <c r="J62" s="45"/>
      <c r="K62" s="45"/>
      <c r="L62" s="45"/>
      <c r="M62" s="45"/>
      <c r="N62" s="45"/>
      <c r="O62" s="45"/>
      <c r="P62" s="45"/>
      <c r="Q62" s="45"/>
    </row>
    <row r="63" spans="1:40" x14ac:dyDescent="0.25">
      <c r="A63" s="45"/>
      <c r="B63" s="45"/>
      <c r="C63" s="45"/>
      <c r="D63" s="45"/>
      <c r="E63" s="45"/>
      <c r="F63" s="45"/>
      <c r="G63" s="45"/>
      <c r="H63" s="45"/>
      <c r="I63" s="45"/>
      <c r="J63" s="45"/>
      <c r="K63" s="45"/>
      <c r="L63" s="45"/>
      <c r="M63" s="45"/>
      <c r="N63" s="45"/>
      <c r="O63" s="45"/>
      <c r="P63" s="45"/>
      <c r="Q63" s="45"/>
    </row>
    <row r="64" spans="1:40" ht="18.75" customHeight="1" x14ac:dyDescent="0.25">
      <c r="A64" s="45"/>
      <c r="B64" s="45"/>
      <c r="C64" s="45"/>
      <c r="D64" s="45"/>
      <c r="E64" s="45"/>
      <c r="F64" s="45"/>
      <c r="G64" s="45"/>
      <c r="H64" s="45"/>
      <c r="I64" s="45"/>
      <c r="J64" s="45"/>
      <c r="K64" s="45"/>
      <c r="L64" s="45"/>
      <c r="M64" s="45"/>
      <c r="N64" s="45"/>
      <c r="O64" s="45"/>
      <c r="P64" s="45"/>
      <c r="Q64" s="45"/>
    </row>
    <row r="65" spans="1:26" x14ac:dyDescent="0.25">
      <c r="A65" s="45"/>
      <c r="B65" s="45"/>
      <c r="C65" s="45"/>
      <c r="D65" s="45"/>
      <c r="E65" s="45"/>
      <c r="F65" s="45"/>
      <c r="G65" s="45"/>
      <c r="H65" s="45"/>
      <c r="I65" s="45"/>
      <c r="J65" s="45"/>
      <c r="K65" s="45"/>
      <c r="L65" s="45"/>
      <c r="M65" s="45"/>
      <c r="N65" s="45"/>
      <c r="O65" s="45"/>
      <c r="P65" s="45"/>
      <c r="Q65" s="45"/>
    </row>
    <row r="66" spans="1:26" ht="18.75" customHeight="1" x14ac:dyDescent="0.25">
      <c r="A66" s="45"/>
      <c r="B66" s="45"/>
      <c r="C66" s="45"/>
      <c r="D66" s="45"/>
      <c r="E66" s="45"/>
      <c r="F66" s="45"/>
      <c r="G66" s="45"/>
      <c r="H66" s="45"/>
      <c r="I66" s="45"/>
      <c r="J66" s="45"/>
      <c r="K66" s="45"/>
      <c r="L66" s="45"/>
      <c r="M66" s="45"/>
      <c r="N66" s="45"/>
      <c r="O66" s="45"/>
      <c r="P66" s="45"/>
      <c r="Q66" s="45"/>
    </row>
    <row r="67" spans="1:26" x14ac:dyDescent="0.25">
      <c r="A67" s="45"/>
      <c r="B67" s="45"/>
      <c r="C67" s="45"/>
      <c r="D67" s="45"/>
      <c r="E67" s="45"/>
      <c r="F67" s="45"/>
      <c r="G67" s="45"/>
      <c r="H67" s="45"/>
      <c r="I67" s="45"/>
      <c r="J67" s="45"/>
      <c r="K67" s="45"/>
      <c r="L67" s="45"/>
      <c r="M67" s="45"/>
      <c r="N67" s="45"/>
      <c r="O67" s="45"/>
      <c r="P67" s="45"/>
      <c r="Q67" s="45"/>
    </row>
    <row r="68" spans="1:26" x14ac:dyDescent="0.25">
      <c r="A68" s="45"/>
      <c r="B68" s="45"/>
      <c r="C68" s="45"/>
      <c r="D68" s="45"/>
      <c r="E68" s="45"/>
      <c r="F68" s="45"/>
      <c r="G68" s="45"/>
      <c r="H68" s="45"/>
      <c r="I68" s="45"/>
      <c r="J68" s="45"/>
      <c r="K68" s="45"/>
      <c r="L68" s="45"/>
      <c r="M68" s="45"/>
      <c r="N68" s="45"/>
      <c r="O68" s="45"/>
      <c r="P68" s="45"/>
      <c r="Q68" s="45"/>
    </row>
    <row r="69" spans="1:26" x14ac:dyDescent="0.25">
      <c r="A69" s="45"/>
      <c r="B69" s="45"/>
      <c r="C69" s="45"/>
      <c r="D69" s="45"/>
      <c r="E69" s="45"/>
      <c r="F69" s="45"/>
      <c r="G69" s="45"/>
      <c r="H69" s="45"/>
      <c r="I69" s="45"/>
      <c r="J69" s="45"/>
      <c r="K69" s="45"/>
      <c r="L69" s="45"/>
      <c r="M69" s="45"/>
      <c r="N69" s="45"/>
      <c r="O69" s="45"/>
      <c r="P69" s="45"/>
      <c r="Q69" s="45"/>
    </row>
    <row r="70" spans="1:26" x14ac:dyDescent="0.25">
      <c r="A70" s="45"/>
      <c r="B70" s="45"/>
      <c r="C70" s="45"/>
      <c r="D70" s="45"/>
      <c r="E70" s="45"/>
      <c r="F70" s="45"/>
      <c r="G70" s="45"/>
      <c r="H70" s="45"/>
      <c r="I70" s="45"/>
      <c r="J70" s="45"/>
      <c r="K70" s="45"/>
      <c r="L70" s="45"/>
      <c r="M70" s="45"/>
      <c r="N70" s="45"/>
      <c r="O70" s="45"/>
      <c r="P70" s="45"/>
      <c r="Q70" s="45"/>
    </row>
    <row r="71" spans="1:26" x14ac:dyDescent="0.25">
      <c r="A71" s="45"/>
      <c r="B71" s="45"/>
      <c r="C71" s="45"/>
      <c r="D71" s="45"/>
      <c r="E71" s="45"/>
      <c r="F71" s="45"/>
      <c r="G71" s="45"/>
      <c r="H71" s="45"/>
      <c r="I71" s="45"/>
      <c r="J71" s="45"/>
      <c r="K71" s="45"/>
      <c r="L71" s="45"/>
      <c r="M71" s="45"/>
      <c r="N71" s="45"/>
      <c r="O71" s="45"/>
      <c r="P71" s="45"/>
      <c r="Q71" s="45"/>
    </row>
    <row r="72" spans="1:26" x14ac:dyDescent="0.25">
      <c r="A72" s="45"/>
      <c r="B72" s="45"/>
      <c r="C72" s="45"/>
      <c r="D72" s="45"/>
      <c r="E72" s="45"/>
      <c r="F72" s="45"/>
      <c r="G72" s="45"/>
      <c r="H72" s="45"/>
      <c r="I72" s="45"/>
      <c r="J72" s="45"/>
      <c r="K72" s="45"/>
      <c r="L72" s="45"/>
      <c r="M72" s="45"/>
      <c r="N72" s="45"/>
      <c r="O72" s="45"/>
      <c r="P72" s="45"/>
      <c r="Q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U73" s="45"/>
      <c r="V73" s="45"/>
      <c r="W73" s="45"/>
      <c r="X73" s="45"/>
      <c r="Y73" s="45"/>
      <c r="Z73" s="45"/>
    </row>
    <row r="74" spans="1:26" x14ac:dyDescent="0.25">
      <c r="U74" s="45"/>
      <c r="V74" s="45"/>
      <c r="W74" s="45"/>
      <c r="X74" s="45"/>
      <c r="Y74" s="45"/>
      <c r="Z74" s="45"/>
    </row>
    <row r="75" spans="1:26" x14ac:dyDescent="0.25">
      <c r="U75" s="45"/>
      <c r="V75" s="45"/>
      <c r="W75" s="45"/>
      <c r="X75" s="45"/>
      <c r="Y75" s="45"/>
      <c r="Z75" s="45"/>
    </row>
    <row r="76" spans="1:26" x14ac:dyDescent="0.25">
      <c r="U76" s="45"/>
      <c r="V76" s="45"/>
      <c r="W76" s="45"/>
      <c r="X76" s="45"/>
      <c r="Y76" s="45"/>
      <c r="Z76" s="45"/>
    </row>
    <row r="77" spans="1:26" x14ac:dyDescent="0.25">
      <c r="U77" s="45"/>
      <c r="V77" s="45"/>
      <c r="W77" s="45"/>
      <c r="X77" s="45"/>
      <c r="Y77" s="45"/>
      <c r="Z77" s="45"/>
    </row>
    <row r="78" spans="1:26" x14ac:dyDescent="0.25">
      <c r="U78" s="45"/>
      <c r="V78" s="45"/>
      <c r="W78" s="45"/>
      <c r="X78" s="45"/>
      <c r="Y78" s="45"/>
      <c r="Z78" s="45"/>
    </row>
    <row r="79" spans="1:26" x14ac:dyDescent="0.25">
      <c r="U79" s="45"/>
      <c r="V79" s="45"/>
      <c r="W79" s="45"/>
      <c r="X79" s="45"/>
      <c r="Y79" s="45"/>
      <c r="Z79" s="45"/>
    </row>
    <row r="80" spans="1:26" x14ac:dyDescent="0.25">
      <c r="U80" s="45"/>
      <c r="V80" s="45"/>
      <c r="W80" s="45"/>
      <c r="X80" s="45"/>
      <c r="Y80" s="45"/>
      <c r="Z80" s="45"/>
    </row>
    <row r="81" spans="21:26" x14ac:dyDescent="0.25">
      <c r="U81" s="45"/>
      <c r="V81" s="45"/>
      <c r="W81" s="45"/>
      <c r="X81" s="45"/>
      <c r="Y81" s="45"/>
      <c r="Z81" s="45"/>
    </row>
    <row r="82" spans="21:26" x14ac:dyDescent="0.25">
      <c r="U82" s="45"/>
      <c r="V82" s="45"/>
      <c r="W82" s="45"/>
      <c r="X82" s="45"/>
      <c r="Y82" s="45"/>
      <c r="Z82" s="45"/>
    </row>
    <row r="83" spans="21:26" x14ac:dyDescent="0.25">
      <c r="U83" s="45"/>
      <c r="V83" s="45"/>
      <c r="W83" s="45"/>
      <c r="X83" s="45"/>
      <c r="Y83" s="45"/>
      <c r="Z83" s="45"/>
    </row>
    <row r="84" spans="21:26" x14ac:dyDescent="0.25">
      <c r="U84" s="45"/>
      <c r="V84" s="45"/>
      <c r="W84" s="45"/>
      <c r="X84" s="45"/>
      <c r="Y84" s="45"/>
      <c r="Z84" s="45"/>
    </row>
    <row r="85" spans="21:26" x14ac:dyDescent="0.25">
      <c r="U85" s="45"/>
      <c r="V85" s="45"/>
      <c r="W85" s="45"/>
      <c r="X85" s="45"/>
      <c r="Y85" s="45"/>
      <c r="Z85" s="45"/>
    </row>
    <row r="86" spans="21:26" x14ac:dyDescent="0.25">
      <c r="U86" s="45"/>
      <c r="V86" s="45"/>
      <c r="W86" s="45"/>
      <c r="X86" s="45"/>
      <c r="Y86" s="45"/>
      <c r="Z86" s="45"/>
    </row>
  </sheetData>
  <sheetProtection algorithmName="SHA-512" hashValue="6YVfu3lSCMTfIGR5ikYFZdIY3zViTBoVHAM+GfAZoK0UjcFNz31GgLD/t+0EXL4/a1/9akU5GjttsXaNuvSQ/Q==" saltValue="DD4XPbfy8aHxdQHd7mPaBA==" spinCount="100000" sheet="1" objects="1" scenarios="1"/>
  <mergeCells count="8">
    <mergeCell ref="AF4:AF5"/>
    <mergeCell ref="AG4:AG5"/>
    <mergeCell ref="P24:Q24"/>
    <mergeCell ref="AA3:AA5"/>
    <mergeCell ref="AB3:AB5"/>
    <mergeCell ref="AC3:AC5"/>
    <mergeCell ref="AD4:AD5"/>
    <mergeCell ref="AE4:AE5"/>
  </mergeCells>
  <phoneticPr fontId="6" type="noConversion"/>
  <dataValidations count="7">
    <dataValidation type="whole" operator="greaterThanOrEqual" allowBlank="1" showInputMessage="1" showErrorMessage="1" sqref="D14 D20 J18 M18" xr:uid="{00000000-0002-0000-0200-000001000000}">
      <formula1>0</formula1>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4CDB7570-F60C-4F4F-A09B-7C776E3DF053}">
      <formula1>0</formula1>
      <formula2>#REF!</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C839176E-8ABA-4108-99D7-210D058C6528}">
      <formula1>0</formula1>
      <formula2>#REF!</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8D87A962-0BB5-44AC-96B2-4958575C98BB}">
      <formula1>0</formula1>
      <formula2>O20</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7CE9EA71-F171-46A3-82C3-62BBDF9DB49A}">
      <formula1>0</formula1>
      <formula2>I43</formula2>
    </dataValidation>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C9FB827E-C27A-481B-81E4-1F0CC70E1987}">
      <formula1>0</formula1>
      <formula2>M28</formula2>
    </dataValidation>
    <dataValidation type="list" allowBlank="1" showInputMessage="1" showErrorMessage="1" sqref="M16" xr:uid="{00A32E0B-CB6D-4B89-A6A8-C97127A4E923}">
      <formula1>$AB$14:$AB$15</formula1>
    </dataValidation>
  </dataValidations>
  <hyperlinks>
    <hyperlink ref="E50" r:id="rId1" xr:uid="{BFD59390-768B-45DA-A506-1C117FB24CA5}"/>
  </hyperlinks>
  <pageMargins left="0.79000000000000015" right="0.79000000000000015" top="0.98" bottom="0.98" header="0.59" footer="0.59"/>
  <pageSetup paperSize="0" scale="55" orientation="landscape" horizontalDpi="4294967292" verticalDpi="429496729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AN86"/>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31.25" style="72" hidden="1" customWidth="1"/>
    <col min="33" max="33" width="73.5" style="72" hidden="1" customWidth="1"/>
    <col min="34" max="34" width="15" style="42" hidden="1" customWidth="1"/>
    <col min="35" max="35" width="11.75" style="42" hidden="1" customWidth="1"/>
    <col min="36" max="36" width="10" style="42" hidden="1" customWidth="1"/>
    <col min="37" max="37" width="21" style="42" hidden="1" customWidth="1"/>
    <col min="38" max="38" width="6.625" style="42" hidden="1" customWidth="1"/>
    <col min="39" max="39" width="7.625" style="42" hidden="1" customWidth="1"/>
    <col min="40" max="40" width="6.625" style="42" hidden="1" customWidth="1"/>
    <col min="41" max="41" width="0" style="42" hidden="1" customWidth="1"/>
    <col min="42" max="16384" width="10.625" style="42"/>
  </cols>
  <sheetData>
    <row r="1" spans="1:38" x14ac:dyDescent="0.25">
      <c r="A1" s="39"/>
      <c r="B1" s="40"/>
      <c r="C1" s="40"/>
      <c r="D1" s="40"/>
      <c r="E1" s="40"/>
      <c r="F1" s="40"/>
      <c r="G1" s="40"/>
      <c r="H1" s="40"/>
      <c r="I1" s="40"/>
      <c r="J1" s="40"/>
      <c r="K1" s="40"/>
      <c r="L1" s="40"/>
      <c r="M1" s="40"/>
      <c r="N1" s="40"/>
      <c r="O1" s="40"/>
      <c r="P1" s="40"/>
      <c r="Q1" s="40"/>
      <c r="R1" s="47"/>
      <c r="S1" s="47"/>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t="s">
        <v>11</v>
      </c>
      <c r="AG3" s="50"/>
      <c r="AH3" s="52" t="s">
        <v>20</v>
      </c>
      <c r="AI3" s="52" t="s">
        <v>21</v>
      </c>
      <c r="AJ3" s="45" t="s">
        <v>31</v>
      </c>
      <c r="AK3" s="45"/>
      <c r="AL3" s="45"/>
    </row>
    <row r="4" spans="1:38"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44">
        <f>VLOOKUP($J$7,gegevens!$B$6:$K$38,9)-10</f>
        <v>56</v>
      </c>
      <c r="AG4" s="244">
        <f>VLOOKUP($J$7,gegevens!$B$6:$K$38,10)</f>
        <v>4</v>
      </c>
      <c r="AH4" s="52"/>
      <c r="AI4" s="52" t="s">
        <v>22</v>
      </c>
      <c r="AJ4" s="45"/>
      <c r="AK4" s="45" t="s">
        <v>33</v>
      </c>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45"/>
      <c r="AG5" s="245"/>
      <c r="AH5" s="49"/>
      <c r="AI5" s="49"/>
      <c r="AJ5" s="45"/>
      <c r="AK5" s="45"/>
      <c r="AL5" s="45">
        <v>20</v>
      </c>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59">
        <v>8</v>
      </c>
      <c r="AH6" s="60">
        <v>11</v>
      </c>
      <c r="AI6" s="60">
        <v>12</v>
      </c>
      <c r="AJ6" s="60">
        <v>14</v>
      </c>
      <c r="AK6" s="60">
        <v>15</v>
      </c>
      <c r="AL6" s="60">
        <v>17</v>
      </c>
    </row>
    <row r="7" spans="1:38" ht="23.25" x14ac:dyDescent="0.35">
      <c r="A7" s="56"/>
      <c r="B7" s="61"/>
      <c r="C7" s="57"/>
      <c r="D7" s="57"/>
      <c r="E7" s="57"/>
      <c r="F7" s="57"/>
      <c r="G7" s="57"/>
      <c r="H7" s="57"/>
      <c r="I7" s="62" t="s">
        <v>40</v>
      </c>
      <c r="J7" s="175">
        <f>'2022'!J7-1</f>
        <v>2021</v>
      </c>
      <c r="K7" s="64"/>
      <c r="L7" s="64"/>
      <c r="M7" s="64"/>
      <c r="N7" s="57"/>
      <c r="O7" s="65">
        <f>AA7</f>
        <v>12672</v>
      </c>
      <c r="P7" s="66" t="s">
        <v>9</v>
      </c>
      <c r="Q7" s="57"/>
      <c r="R7" s="57"/>
      <c r="S7" s="57"/>
      <c r="T7" s="58"/>
      <c r="AA7" s="197">
        <f>VLOOKUP($J$7,gegevens!$B$6:$I$38,AA6)</f>
        <v>12672</v>
      </c>
      <c r="AB7" s="198">
        <f>VLOOKUP($J$7,gegevens!$B$6:$I$38,AB6)</f>
        <v>0.13300000000000001</v>
      </c>
      <c r="AC7" s="199">
        <f>VLOOKUP($J$7,gegevens!$B$6:$I$38,AC6)</f>
        <v>6.27</v>
      </c>
      <c r="AD7" s="197">
        <f>VLOOKUP($J$7,gegevens!$B$6:$I$38,AD6)</f>
        <v>99517</v>
      </c>
      <c r="AE7" s="197">
        <f>VLOOKUP($J$7,gegevens!$B$6:$I$38,AE6)</f>
        <v>13236</v>
      </c>
      <c r="AF7" s="197">
        <f>VLOOKUP($J$7,gegevens!$B$6:$I$38,AF6)</f>
        <v>7489</v>
      </c>
      <c r="AG7" s="197">
        <f>VLOOKUP($J$7,gegevens!$B$6:$O$38,AG6)</f>
        <v>14785</v>
      </c>
      <c r="AH7" s="198">
        <f>VLOOKUP($J$7-1,gegevens!$B$6:$O$38,AH6)</f>
        <v>19967</v>
      </c>
      <c r="AI7" s="197">
        <f>VLOOKUP($J$7-1,gegevens!$B$6:$O$38,AI6)</f>
        <v>9.4399999999999998E-2</v>
      </c>
      <c r="AJ7" s="197">
        <f>VLOOKUP($J$7,gegevens!$B$6:$AB$38,AJ6)</f>
        <v>0</v>
      </c>
      <c r="AK7" s="198">
        <f>VLOOKUP($J$7,gegevens!$B$6:$AB$38,AK6)</f>
        <v>112189</v>
      </c>
      <c r="AL7" s="67">
        <f>VLOOKUP($J$7,gegevens!$B$6:$AB$38,AL6)</f>
        <v>2.3E-2</v>
      </c>
    </row>
    <row r="8" spans="1:38" x14ac:dyDescent="0.25">
      <c r="A8" s="56"/>
      <c r="B8" s="57"/>
      <c r="C8" s="57"/>
      <c r="D8" s="57"/>
      <c r="E8" s="57"/>
      <c r="F8" s="57"/>
      <c r="G8" s="57"/>
      <c r="H8" s="57"/>
      <c r="I8" s="73"/>
      <c r="J8" s="57"/>
      <c r="K8" s="57"/>
      <c r="L8" s="57"/>
      <c r="M8" s="57"/>
      <c r="N8" s="57"/>
      <c r="O8" s="65">
        <f>MAX(0,ROUNDUP(MIN(J12+M12+P12-O7,AD7),0))*AB13</f>
        <v>0</v>
      </c>
      <c r="P8" s="66" t="str">
        <f>"Premiegrondslag in " &amp;J7</f>
        <v>Premiegrondslag in 2021</v>
      </c>
      <c r="Q8" s="57"/>
      <c r="R8" s="57"/>
      <c r="S8" s="57"/>
      <c r="T8" s="58"/>
      <c r="AA8" s="44"/>
      <c r="AB8" s="44"/>
      <c r="AC8" s="44"/>
      <c r="AD8" s="44"/>
      <c r="AE8" s="44"/>
      <c r="AF8" s="69">
        <f>IF(J7&gt;2022,AF7,ROUNDUP(AK7*O8,0))</f>
        <v>0</v>
      </c>
      <c r="AG8" s="228" t="s">
        <v>62</v>
      </c>
      <c r="AH8" s="52"/>
      <c r="AI8" s="52"/>
      <c r="AJ8" s="45"/>
      <c r="AK8" s="45"/>
      <c r="AL8" s="45"/>
    </row>
    <row r="9" spans="1:38" x14ac:dyDescent="0.25">
      <c r="A9" s="56"/>
      <c r="B9" s="57"/>
      <c r="C9" s="57"/>
      <c r="D9" s="57"/>
      <c r="E9" s="57"/>
      <c r="F9" s="57"/>
      <c r="G9" s="57"/>
      <c r="H9" s="57"/>
      <c r="I9" s="57"/>
      <c r="J9" s="212"/>
      <c r="K9" s="57"/>
      <c r="L9" s="57"/>
      <c r="M9" s="57"/>
      <c r="N9" s="57"/>
      <c r="O9" s="71">
        <f>AB7</f>
        <v>0.13300000000000001</v>
      </c>
      <c r="P9" s="66" t="s">
        <v>44</v>
      </c>
      <c r="Q9" s="57"/>
      <c r="R9" s="57"/>
      <c r="S9" s="57"/>
      <c r="T9" s="58"/>
      <c r="AB9" s="72" t="s">
        <v>18</v>
      </c>
      <c r="AC9" s="72" t="s">
        <v>17</v>
      </c>
      <c r="AH9" s="45"/>
      <c r="AI9" s="45"/>
      <c r="AJ9" s="45"/>
      <c r="AK9" s="45"/>
      <c r="AL9" s="45"/>
    </row>
    <row r="10" spans="1:38" x14ac:dyDescent="0.25">
      <c r="A10" s="56"/>
      <c r="B10" s="57"/>
      <c r="C10" s="57"/>
      <c r="D10" s="57"/>
      <c r="E10" s="57"/>
      <c r="F10" s="57"/>
      <c r="G10" s="57"/>
      <c r="H10" s="57"/>
      <c r="I10" s="73"/>
      <c r="J10" s="73"/>
      <c r="K10" s="73"/>
      <c r="L10" s="73"/>
      <c r="M10" s="73"/>
      <c r="N10" s="73"/>
      <c r="O10" s="73"/>
      <c r="P10" s="74"/>
      <c r="Q10" s="57"/>
      <c r="R10" s="57"/>
      <c r="S10" s="57"/>
      <c r="T10" s="58"/>
      <c r="AA10" s="72" t="s">
        <v>25</v>
      </c>
      <c r="AB10" s="196">
        <f>J7-YEAR(Geboortedatum)-1</f>
        <v>40</v>
      </c>
      <c r="AC10" s="196">
        <f>12-MONTH(Geboortedatum)</f>
        <v>11</v>
      </c>
      <c r="AF10" s="72" t="s">
        <v>19</v>
      </c>
      <c r="AG10" s="72">
        <f>IF(AB10&lt;AF4,1,IF(AB10&gt;AF4,2,IF(AC10&lt;AG4,1,2)))</f>
        <v>1</v>
      </c>
      <c r="AH10" s="45"/>
      <c r="AI10" s="45"/>
      <c r="AJ10" s="45"/>
      <c r="AK10" s="45"/>
      <c r="AL10" s="45">
        <f>IF($AB$10&lt;AL5,1-SUM($AJ10:AJ10),0)</f>
        <v>0</v>
      </c>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66</v>
      </c>
      <c r="AC11" s="196">
        <f>VLOOKUP($J$7,gegevens!$B$6:$K$38,10)</f>
        <v>4</v>
      </c>
      <c r="AI11" s="45"/>
      <c r="AJ11" s="45"/>
      <c r="AK11" s="45"/>
      <c r="AL11" s="45"/>
    </row>
    <row r="12" spans="1:38" x14ac:dyDescent="0.25">
      <c r="A12" s="56"/>
      <c r="B12" s="57"/>
      <c r="C12" s="57"/>
      <c r="D12" s="57"/>
      <c r="E12" s="57"/>
      <c r="F12" s="57"/>
      <c r="G12" s="57"/>
      <c r="H12" s="57"/>
      <c r="I12" s="78" t="str">
        <f>"Inkomen "&amp;(J7-1)</f>
        <v>Inkomen 2020</v>
      </c>
      <c r="J12" s="79">
        <v>0</v>
      </c>
      <c r="K12" s="80"/>
      <c r="L12" s="81" t="str">
        <f>"Winst/(Verlies) "&amp;($J$7-1)</f>
        <v>Winst/(Verlies) 2020</v>
      </c>
      <c r="M12" s="82">
        <v>0</v>
      </c>
      <c r="N12" s="75"/>
      <c r="O12" s="81" t="str">
        <f>"Overig inkomen "&amp;($J$7-1)</f>
        <v>Overig inkomen 2020</v>
      </c>
      <c r="P12" s="82">
        <v>0</v>
      </c>
      <c r="Q12" s="57"/>
      <c r="R12" s="57"/>
      <c r="S12" s="57"/>
      <c r="T12" s="58"/>
      <c r="AA12" s="72" t="s">
        <v>64</v>
      </c>
      <c r="AB12" s="234" t="b">
        <f>IFERROR(_xlfn.XLOOKUP(Geboortedatum,gegevens!$L$6:$L$38,gegevens!$B$6:$B$38,TRUE,1),FALSE)</f>
        <v>1</v>
      </c>
      <c r="AF12" s="84"/>
      <c r="AG12" s="83">
        <f>AB10-AB11+(AC10-AC11)/12</f>
        <v>-25.416666666666668</v>
      </c>
      <c r="AI12" s="45"/>
      <c r="AJ12" s="45"/>
      <c r="AK12" s="45"/>
      <c r="AL12" s="85"/>
    </row>
    <row r="13" spans="1:38" x14ac:dyDescent="0.25">
      <c r="A13" s="56"/>
      <c r="B13" s="57"/>
      <c r="C13" s="57"/>
      <c r="D13" s="57"/>
      <c r="E13" s="57"/>
      <c r="F13" s="57"/>
      <c r="G13" s="57"/>
      <c r="H13" s="57"/>
      <c r="I13" s="101"/>
      <c r="J13" s="57"/>
      <c r="K13" s="57"/>
      <c r="L13" s="86"/>
      <c r="M13" s="57"/>
      <c r="N13" s="75"/>
      <c r="O13" s="75"/>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89" t="s">
        <v>42</v>
      </c>
      <c r="M14" s="88"/>
      <c r="N14" s="57"/>
      <c r="O14" s="57"/>
      <c r="P14" s="57"/>
      <c r="Q14" s="57"/>
      <c r="R14" s="57"/>
      <c r="S14" s="57"/>
      <c r="T14" s="58"/>
      <c r="AB14" s="214">
        <v>0</v>
      </c>
      <c r="AH14" s="45"/>
      <c r="AI14" s="45"/>
      <c r="AJ14" s="45"/>
      <c r="AK14" s="45"/>
      <c r="AL14" s="45"/>
    </row>
    <row r="15" spans="1:38" x14ac:dyDescent="0.25">
      <c r="A15" s="56"/>
      <c r="B15" s="57"/>
      <c r="C15" s="57"/>
      <c r="D15" s="57"/>
      <c r="E15" s="57"/>
      <c r="F15" s="57"/>
      <c r="G15" s="57"/>
      <c r="H15" s="57"/>
      <c r="I15" s="177" t="s">
        <v>38</v>
      </c>
      <c r="J15" s="91"/>
      <c r="K15" s="57"/>
      <c r="L15" s="92" t="s">
        <v>43</v>
      </c>
      <c r="M15" s="91"/>
      <c r="N15" s="57"/>
      <c r="O15" s="57"/>
      <c r="P15" s="57"/>
      <c r="Q15" s="57"/>
      <c r="R15" s="57"/>
      <c r="S15" s="57"/>
      <c r="T15" s="58"/>
      <c r="AB15" s="214">
        <v>1</v>
      </c>
      <c r="AH15" s="45"/>
      <c r="AI15" s="45"/>
      <c r="AJ15" s="45"/>
      <c r="AK15" s="45"/>
      <c r="AL15" s="45"/>
    </row>
    <row r="16" spans="1:38" x14ac:dyDescent="0.25">
      <c r="A16" s="56"/>
      <c r="B16" s="57"/>
      <c r="C16" s="57"/>
      <c r="D16" s="57"/>
      <c r="E16" s="57"/>
      <c r="F16" s="57"/>
      <c r="G16" s="57"/>
      <c r="H16" s="57"/>
      <c r="I16" s="178"/>
      <c r="J16" s="94"/>
      <c r="K16" s="57"/>
      <c r="L16" s="95" t="str">
        <f>"in "&amp;($J$7-1)&amp;"?"</f>
        <v>in 2020?</v>
      </c>
      <c r="M16" s="96">
        <v>0</v>
      </c>
      <c r="N16" s="57"/>
      <c r="O16" s="57"/>
      <c r="P16" s="57"/>
      <c r="Q16" s="57"/>
      <c r="R16" s="57"/>
      <c r="S16" s="57"/>
      <c r="T16" s="58"/>
      <c r="AF16" s="45"/>
      <c r="AI16" s="45"/>
      <c r="AJ16" s="45"/>
      <c r="AK16" s="45"/>
      <c r="AL16" s="45"/>
    </row>
    <row r="17" spans="1:40"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40" x14ac:dyDescent="0.25">
      <c r="A18" s="56"/>
      <c r="B18" s="57"/>
      <c r="C18" s="57"/>
      <c r="D18" s="57"/>
      <c r="E18" s="57"/>
      <c r="F18" s="57"/>
      <c r="G18" s="57"/>
      <c r="H18" s="57"/>
      <c r="I18" s="97" t="str">
        <f>"Factor A "&amp;(J7-1)</f>
        <v>Factor A 2020</v>
      </c>
      <c r="J18" s="98">
        <v>0</v>
      </c>
      <c r="K18" s="57"/>
      <c r="L18" s="99" t="str">
        <f>"Toename FOR in "&amp;(J7-1)</f>
        <v>Toename FOR in 2020</v>
      </c>
      <c r="M18" s="100">
        <f>IF(AND(M16=1,M19=0),MIN(AH7*M12,AI7),0)</f>
        <v>0</v>
      </c>
      <c r="N18" s="57"/>
      <c r="O18" s="57"/>
      <c r="P18" s="57"/>
      <c r="Q18" s="57"/>
      <c r="R18" s="57"/>
      <c r="S18" s="57"/>
      <c r="T18" s="58"/>
      <c r="AH18" s="45"/>
      <c r="AI18" s="45"/>
      <c r="AJ18" s="45"/>
      <c r="AK18" s="45"/>
      <c r="AL18" s="45"/>
    </row>
    <row r="19" spans="1:40" x14ac:dyDescent="0.25">
      <c r="A19" s="56"/>
      <c r="B19" s="57"/>
      <c r="C19" s="57"/>
      <c r="D19" s="57"/>
      <c r="E19" s="57"/>
      <c r="F19" s="57"/>
      <c r="G19" s="57"/>
      <c r="H19" s="57"/>
      <c r="I19" s="101" t="s">
        <v>10</v>
      </c>
      <c r="J19" s="57">
        <f>AC7</f>
        <v>6.27</v>
      </c>
      <c r="K19" s="57"/>
      <c r="L19" s="99" t="str">
        <f>"Afname FOR in "&amp;(J7-1)</f>
        <v>Afname FOR in 2020</v>
      </c>
      <c r="M19" s="100">
        <v>0</v>
      </c>
      <c r="N19" s="57"/>
      <c r="O19" s="57"/>
      <c r="P19" s="57"/>
      <c r="Q19" s="57"/>
      <c r="R19" s="57"/>
      <c r="S19" s="57"/>
      <c r="T19" s="58"/>
      <c r="AH19" s="45"/>
      <c r="AI19" s="45"/>
      <c r="AJ19" s="45"/>
      <c r="AK19" s="45"/>
      <c r="AL19" s="45"/>
    </row>
    <row r="20" spans="1:40" x14ac:dyDescent="0.25">
      <c r="A20" s="56"/>
      <c r="B20" s="57"/>
      <c r="C20" s="57"/>
      <c r="D20" s="57"/>
      <c r="E20" s="57"/>
      <c r="F20" s="57"/>
      <c r="G20" s="57"/>
      <c r="H20" s="57"/>
      <c r="I20" s="57"/>
      <c r="J20" s="57"/>
      <c r="K20" s="57"/>
      <c r="L20" s="99" t="str">
        <f>"FOR omgezet naar lijfrente in "&amp;(J7)</f>
        <v>FOR omgezet naar lijfrente in 2021</v>
      </c>
      <c r="M20" s="102">
        <v>0</v>
      </c>
      <c r="N20" s="103" t="s">
        <v>3</v>
      </c>
      <c r="O20" s="104">
        <f>ROUNDUP(I47,0)</f>
        <v>0</v>
      </c>
      <c r="P20" s="57"/>
      <c r="Q20" s="57"/>
      <c r="R20" s="57"/>
      <c r="S20" s="57"/>
      <c r="T20" s="58"/>
      <c r="AH20" s="45"/>
      <c r="AI20" s="45"/>
      <c r="AJ20" s="45"/>
      <c r="AK20" s="45"/>
      <c r="AL20" s="45"/>
      <c r="AM20" s="45"/>
      <c r="AN20" s="45"/>
    </row>
    <row r="21" spans="1:40"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c r="AM21" s="45"/>
      <c r="AN21" s="45"/>
    </row>
    <row r="22" spans="1:40" x14ac:dyDescent="0.25">
      <c r="A22" s="53"/>
      <c r="B22" s="54"/>
      <c r="C22" s="54"/>
      <c r="D22" s="54"/>
      <c r="E22" s="54"/>
      <c r="F22" s="54"/>
      <c r="G22" s="54"/>
      <c r="H22" s="54"/>
      <c r="I22" s="54"/>
      <c r="J22" s="54"/>
      <c r="K22" s="54"/>
      <c r="L22" s="54"/>
      <c r="M22" s="54"/>
      <c r="N22" s="54"/>
      <c r="O22" s="54"/>
      <c r="P22" s="54"/>
      <c r="Q22" s="54"/>
      <c r="R22" s="54"/>
      <c r="S22" s="54"/>
      <c r="T22" s="55"/>
      <c r="U22" s="105"/>
      <c r="AH22" s="45"/>
      <c r="AI22" s="45"/>
      <c r="AJ22" s="45"/>
      <c r="AK22" s="45"/>
      <c r="AL22" s="45"/>
      <c r="AM22" s="45"/>
      <c r="AN22" s="45"/>
    </row>
    <row r="23" spans="1:40"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c r="AM23" s="45"/>
      <c r="AN23" s="45"/>
    </row>
    <row r="24" spans="1:40" ht="18.75" thickBot="1" x14ac:dyDescent="0.3">
      <c r="A24" s="46"/>
      <c r="B24" s="47"/>
      <c r="C24" s="47"/>
      <c r="D24" s="47"/>
      <c r="E24" s="47"/>
      <c r="F24" s="47"/>
      <c r="G24" s="47"/>
      <c r="H24" s="47"/>
      <c r="I24" s="106" t="str">
        <f>"Beschikbare jaarruimte in "&amp;J7</f>
        <v>Beschikbare jaarruimte in 2021</v>
      </c>
      <c r="J24" s="107"/>
      <c r="K24" s="107"/>
      <c r="L24" s="108"/>
      <c r="M24" s="109">
        <f>MAX(0,ROUNDUP(O8*O9-J18*J19-M18,0))*AB13</f>
        <v>0</v>
      </c>
      <c r="N24" s="47"/>
      <c r="O24" s="47"/>
      <c r="P24" s="242"/>
      <c r="Q24" s="243"/>
      <c r="R24" s="47"/>
      <c r="S24" s="47"/>
      <c r="T24" s="48"/>
      <c r="AH24" s="45"/>
      <c r="AI24" s="45"/>
      <c r="AJ24" s="45"/>
      <c r="AK24" s="45"/>
      <c r="AL24" s="45"/>
      <c r="AM24" s="45"/>
      <c r="AN24" s="45"/>
    </row>
    <row r="25" spans="1:40"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c r="AM25" s="45"/>
      <c r="AN25" s="45"/>
    </row>
    <row r="26" spans="1:40" ht="18.75" thickBot="1" x14ac:dyDescent="0.3">
      <c r="A26" s="46"/>
      <c r="B26" s="47"/>
      <c r="C26" s="47"/>
      <c r="D26" s="47"/>
      <c r="E26" s="47"/>
      <c r="F26" s="47"/>
      <c r="G26" s="47"/>
      <c r="H26" s="47"/>
      <c r="I26" s="114" t="str">
        <f>"Beschikbare reserveringsruimte in "&amp;J7</f>
        <v>Beschikbare reserveringsruimte in 2021</v>
      </c>
      <c r="J26" s="115"/>
      <c r="K26" s="115"/>
      <c r="L26" s="116"/>
      <c r="M26" s="109">
        <f>MIN(SUM(J38:P38),AF8,CHOOSE(AG10,AF7,AG7))</f>
        <v>0</v>
      </c>
      <c r="N26" s="47"/>
      <c r="O26" s="47"/>
      <c r="P26" s="47"/>
      <c r="Q26" s="47"/>
      <c r="R26" s="47"/>
      <c r="S26" s="47"/>
      <c r="T26" s="48"/>
      <c r="V26" s="117"/>
      <c r="AA26" s="45"/>
      <c r="AB26" s="45"/>
      <c r="AC26" s="45"/>
      <c r="AD26" s="42"/>
      <c r="AE26" s="42"/>
      <c r="AF26" s="42"/>
      <c r="AG26" s="42"/>
    </row>
    <row r="27" spans="1:40"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W27" s="121"/>
      <c r="X27" s="121"/>
      <c r="Y27" s="121"/>
      <c r="Z27" s="121"/>
      <c r="AA27" s="45"/>
      <c r="AB27" s="45"/>
      <c r="AC27" s="45"/>
      <c r="AD27" s="42"/>
      <c r="AE27" s="42"/>
      <c r="AF27" s="42"/>
      <c r="AG27" s="42"/>
    </row>
    <row r="28" spans="1:40" ht="18.75" thickBot="1" x14ac:dyDescent="0.3">
      <c r="A28" s="46"/>
      <c r="B28" s="47"/>
      <c r="C28" s="47"/>
      <c r="D28" s="47"/>
      <c r="E28" s="47"/>
      <c r="F28" s="47"/>
      <c r="G28" s="47"/>
      <c r="H28" s="47"/>
      <c r="I28" s="122" t="str">
        <f>"Maximaal toegelaten lijfrentestorting in "&amp;J7</f>
        <v>Maximaal toegelaten lijfrentestorting in 2021</v>
      </c>
      <c r="J28" s="123"/>
      <c r="K28" s="123"/>
      <c r="L28" s="124"/>
      <c r="M28" s="109">
        <f>M24+M26+M20</f>
        <v>0</v>
      </c>
      <c r="N28" s="47"/>
      <c r="O28" s="47"/>
      <c r="P28" s="47"/>
      <c r="Q28" s="47"/>
      <c r="R28" s="47"/>
      <c r="S28" s="47"/>
      <c r="T28" s="48"/>
      <c r="AA28" s="45"/>
      <c r="AB28" s="45"/>
      <c r="AC28" s="45"/>
      <c r="AD28" s="42"/>
      <c r="AE28" s="42"/>
      <c r="AF28" s="42"/>
      <c r="AG28" s="42"/>
    </row>
    <row r="29" spans="1:40"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40" x14ac:dyDescent="0.25">
      <c r="A30" s="46"/>
      <c r="B30" s="47"/>
      <c r="C30" s="47"/>
      <c r="D30" s="47"/>
      <c r="E30" s="47"/>
      <c r="F30" s="47"/>
      <c r="G30" s="47"/>
      <c r="H30" s="47"/>
      <c r="I30" s="125" t="str">
        <f>"Gestort aan lijfrente in "&amp;J7</f>
        <v>Gestort aan lijfrente in 2021</v>
      </c>
      <c r="J30" s="126"/>
      <c r="K30" s="126"/>
      <c r="L30" s="127"/>
      <c r="M30" s="128">
        <v>0</v>
      </c>
      <c r="N30" s="47"/>
      <c r="O30" s="47"/>
      <c r="P30" s="47"/>
      <c r="Q30" s="47"/>
      <c r="R30" s="47"/>
      <c r="S30" s="47"/>
      <c r="T30" s="48"/>
      <c r="AA30" s="45"/>
      <c r="AB30" s="45"/>
      <c r="AC30" s="45"/>
      <c r="AD30" s="42"/>
      <c r="AE30" s="42"/>
      <c r="AF30" s="42"/>
      <c r="AG30" s="42"/>
    </row>
    <row r="31" spans="1:40"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40"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40"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40" ht="18.75" thickBot="1" x14ac:dyDescent="0.3">
      <c r="A34" s="46"/>
      <c r="B34" s="47"/>
      <c r="C34" s="47"/>
      <c r="D34" s="47"/>
      <c r="E34" s="47"/>
      <c r="F34" s="47"/>
      <c r="G34" s="47"/>
      <c r="H34" s="47"/>
      <c r="I34" s="138" t="str">
        <f>"Nog maximaal extra in te leggen in "&amp;J7</f>
        <v>Nog maximaal extra in te leggen in 2021</v>
      </c>
      <c r="J34" s="139"/>
      <c r="K34" s="140"/>
      <c r="L34" s="141"/>
      <c r="M34" s="109">
        <f>M28-M30</f>
        <v>0</v>
      </c>
      <c r="N34" s="47"/>
      <c r="O34" s="47"/>
      <c r="P34" s="47"/>
      <c r="Q34" s="47"/>
      <c r="R34" s="47"/>
      <c r="S34" s="47"/>
      <c r="T34" s="48"/>
      <c r="AA34" s="45"/>
      <c r="AB34" s="45"/>
      <c r="AC34" s="45"/>
      <c r="AD34" s="42"/>
      <c r="AE34" s="42"/>
      <c r="AF34" s="42"/>
      <c r="AG34" s="42"/>
    </row>
    <row r="35" spans="1:40" x14ac:dyDescent="0.25">
      <c r="A35" s="46"/>
      <c r="B35" s="47"/>
      <c r="C35" s="47"/>
      <c r="D35" s="47"/>
      <c r="E35" s="47"/>
      <c r="F35" s="47"/>
      <c r="G35" s="47"/>
      <c r="H35" s="47"/>
      <c r="I35" s="47"/>
      <c r="J35" s="118"/>
      <c r="K35" s="118"/>
      <c r="L35" s="118"/>
      <c r="M35" s="118"/>
      <c r="N35" s="118"/>
      <c r="O35" s="118"/>
      <c r="P35" s="118"/>
      <c r="Q35" s="118"/>
      <c r="R35" s="118"/>
      <c r="S35" s="47"/>
      <c r="T35" s="48"/>
      <c r="AA35" s="45"/>
      <c r="AB35" s="45"/>
      <c r="AC35" s="45"/>
      <c r="AD35" s="42"/>
      <c r="AE35" s="42"/>
      <c r="AF35" s="42"/>
      <c r="AG35" s="42"/>
    </row>
    <row r="36" spans="1:40" x14ac:dyDescent="0.25">
      <c r="A36" s="46"/>
      <c r="B36" s="47"/>
      <c r="C36" s="47"/>
      <c r="D36" s="47"/>
      <c r="E36" s="47"/>
      <c r="F36" s="118"/>
      <c r="G36" s="118"/>
      <c r="H36" s="118"/>
      <c r="I36" s="143"/>
      <c r="J36" s="119"/>
      <c r="K36" s="144"/>
      <c r="L36" s="144"/>
      <c r="M36" s="144"/>
      <c r="N36" s="144"/>
      <c r="O36" s="144"/>
      <c r="P36" s="118"/>
      <c r="Q36" s="144"/>
      <c r="R36" s="118"/>
      <c r="S36" s="47"/>
      <c r="T36" s="48"/>
      <c r="AA36" s="146"/>
      <c r="AB36" s="146"/>
      <c r="AC36" s="146"/>
      <c r="AD36" s="146"/>
      <c r="AE36" s="146"/>
      <c r="AF36" s="146"/>
      <c r="AG36" s="146"/>
      <c r="AH36" s="45"/>
      <c r="AI36" s="45"/>
      <c r="AJ36" s="45"/>
      <c r="AK36" s="45"/>
      <c r="AL36" s="45"/>
      <c r="AM36" s="45"/>
      <c r="AN36" s="45"/>
    </row>
    <row r="37" spans="1:40" x14ac:dyDescent="0.25">
      <c r="A37" s="46"/>
      <c r="B37" s="47"/>
      <c r="C37" s="47"/>
      <c r="D37" s="147"/>
      <c r="E37" s="147"/>
      <c r="F37" s="147"/>
      <c r="G37" s="148" t="s">
        <v>6</v>
      </c>
      <c r="H37" s="144"/>
      <c r="I37" s="149">
        <f>J7</f>
        <v>2021</v>
      </c>
      <c r="J37" s="149">
        <f t="shared" ref="J37" si="0">I37-1</f>
        <v>2020</v>
      </c>
      <c r="K37" s="149">
        <f t="shared" ref="K37" si="1">J37-1</f>
        <v>2019</v>
      </c>
      <c r="L37" s="149">
        <f t="shared" ref="L37" si="2">K37-1</f>
        <v>2018</v>
      </c>
      <c r="M37" s="149">
        <f t="shared" ref="M37" si="3">L37-1</f>
        <v>2017</v>
      </c>
      <c r="N37" s="149">
        <f t="shared" ref="N37" si="4">M37-1</f>
        <v>2016</v>
      </c>
      <c r="O37" s="149">
        <f t="shared" ref="O37:P37" si="5">N37-1</f>
        <v>2015</v>
      </c>
      <c r="P37" s="149">
        <f t="shared" si="5"/>
        <v>2014</v>
      </c>
      <c r="Q37" s="179"/>
      <c r="R37" s="118"/>
      <c r="S37" s="47"/>
      <c r="T37" s="48"/>
      <c r="AA37" s="146"/>
      <c r="AB37" s="146"/>
      <c r="AC37" s="146"/>
      <c r="AD37" s="146"/>
      <c r="AE37" s="146"/>
      <c r="AF37" s="146"/>
      <c r="AG37" s="146"/>
      <c r="AH37" s="45"/>
      <c r="AI37" s="45"/>
      <c r="AJ37" s="45"/>
      <c r="AK37" s="45"/>
      <c r="AL37" s="45"/>
      <c r="AM37" s="45"/>
      <c r="AN37" s="45"/>
    </row>
    <row r="38" spans="1:40" x14ac:dyDescent="0.25">
      <c r="A38" s="46"/>
      <c r="B38" s="47"/>
      <c r="C38" s="47"/>
      <c r="D38" s="150"/>
      <c r="E38" s="150"/>
      <c r="F38" s="150"/>
      <c r="G38" s="151" t="str">
        <f>"Nog ongebruikt begin "&amp;J7</f>
        <v>Nog ongebruikt begin 2021</v>
      </c>
      <c r="H38" s="152"/>
      <c r="I38" s="153">
        <f>M24</f>
        <v>0</v>
      </c>
      <c r="J38" s="152">
        <f>IF($AB$13,'2020'!I40,0)</f>
        <v>0</v>
      </c>
      <c r="K38" s="152">
        <f>IF($AB$13,'2020'!J40,0)</f>
        <v>0</v>
      </c>
      <c r="L38" s="152">
        <f>IF($AB$13,'2020'!K40,0)</f>
        <v>0</v>
      </c>
      <c r="M38" s="152">
        <f>IF($AB$13,'2020'!L40,0)</f>
        <v>0</v>
      </c>
      <c r="N38" s="152">
        <f>IF($AB$13,'2020'!M40,0)</f>
        <v>0</v>
      </c>
      <c r="O38" s="152">
        <f>IF($AB$13,'2020'!N40,0)</f>
        <v>0</v>
      </c>
      <c r="P38" s="152">
        <f>IF($AB$13,'2020'!O40,0)</f>
        <v>0</v>
      </c>
      <c r="Q38" s="179"/>
      <c r="R38" s="118"/>
      <c r="S38" s="47"/>
      <c r="T38" s="48"/>
      <c r="AA38" s="146"/>
      <c r="AB38" s="146"/>
      <c r="AC38" s="146"/>
      <c r="AD38" s="146"/>
      <c r="AE38" s="146"/>
      <c r="AF38" s="146"/>
      <c r="AG38" s="146"/>
      <c r="AH38" s="45"/>
      <c r="AI38" s="45"/>
      <c r="AJ38" s="45"/>
      <c r="AK38" s="45"/>
      <c r="AL38" s="45"/>
      <c r="AM38" s="45"/>
      <c r="AN38" s="45"/>
    </row>
    <row r="39" spans="1:40" x14ac:dyDescent="0.25">
      <c r="A39" s="46"/>
      <c r="B39" s="47"/>
      <c r="C39" s="47"/>
      <c r="D39" s="150"/>
      <c r="E39" s="150"/>
      <c r="F39" s="150"/>
      <c r="G39" s="151" t="str">
        <f>"Gebruikt in "&amp;J7</f>
        <v>Gebruikt in 2021</v>
      </c>
      <c r="H39" s="152"/>
      <c r="I39" s="154">
        <f>M32</f>
        <v>0</v>
      </c>
      <c r="J39" s="154">
        <f>IF(J38&lt;($M31-SUM(K39:$T39)),J38,($M31-SUM(K39:$T39)))</f>
        <v>0</v>
      </c>
      <c r="K39" s="154">
        <f>IF(K38&lt;($M31-SUM(L39:$T39)),K38,($M31-SUM(L39:$T39)))</f>
        <v>0</v>
      </c>
      <c r="L39" s="154">
        <f>IF(L38&lt;($M31-SUM(M39:$T39)),L38,($M31-SUM(M39:$T39)))</f>
        <v>0</v>
      </c>
      <c r="M39" s="154">
        <f>IF(M38&lt;($M31-SUM(N39:$T39)),M38,($M31-SUM(N39:$T39)))</f>
        <v>0</v>
      </c>
      <c r="N39" s="154">
        <f>IF(N38&lt;($M31-SUM(O39:$T39)),N38,($M31-SUM(O39:$T39)))</f>
        <v>0</v>
      </c>
      <c r="O39" s="154">
        <f>IF(O38&lt;($M31-SUM(P39:$T39)),O38,($M31-SUM(P39:$T39)))</f>
        <v>0</v>
      </c>
      <c r="P39" s="154">
        <f>IF(P38&lt;($M31-SUM(Q39:$T39)),P38,($M31-SUM(Q39:$T39)))</f>
        <v>0</v>
      </c>
      <c r="Q39" s="179"/>
      <c r="R39" s="118"/>
      <c r="S39" s="47"/>
      <c r="T39" s="48"/>
      <c r="AH39" s="45"/>
      <c r="AI39" s="45"/>
      <c r="AJ39" s="45"/>
      <c r="AK39" s="45"/>
      <c r="AL39" s="45"/>
      <c r="AM39" s="45"/>
      <c r="AN39" s="45"/>
    </row>
    <row r="40" spans="1:40" x14ac:dyDescent="0.25">
      <c r="A40" s="46"/>
      <c r="B40" s="47"/>
      <c r="C40" s="47"/>
      <c r="D40" s="147"/>
      <c r="E40" s="147"/>
      <c r="F40" s="147"/>
      <c r="G40" s="155" t="s">
        <v>24</v>
      </c>
      <c r="H40" s="152"/>
      <c r="I40" s="180">
        <f>I38-I39</f>
        <v>0</v>
      </c>
      <c r="J40" s="180">
        <f>J38-J39</f>
        <v>0</v>
      </c>
      <c r="K40" s="180">
        <f t="shared" ref="K40:P40" si="6">K38-K39</f>
        <v>0</v>
      </c>
      <c r="L40" s="180">
        <f t="shared" si="6"/>
        <v>0</v>
      </c>
      <c r="M40" s="180">
        <f t="shared" si="6"/>
        <v>0</v>
      </c>
      <c r="N40" s="180">
        <f t="shared" si="6"/>
        <v>0</v>
      </c>
      <c r="O40" s="180">
        <f t="shared" si="6"/>
        <v>0</v>
      </c>
      <c r="P40" s="180">
        <f t="shared" si="6"/>
        <v>0</v>
      </c>
      <c r="Q40" s="179"/>
      <c r="R40" s="118"/>
      <c r="S40" s="47"/>
      <c r="T40" s="48"/>
      <c r="AA40" s="146"/>
      <c r="AB40" s="146"/>
      <c r="AC40" s="146"/>
      <c r="AD40" s="146"/>
      <c r="AE40" s="146"/>
      <c r="AF40" s="146"/>
      <c r="AG40" s="146"/>
      <c r="AH40" s="45"/>
      <c r="AI40" s="45"/>
      <c r="AJ40" s="45"/>
      <c r="AK40" s="45"/>
      <c r="AL40" s="45"/>
      <c r="AM40" s="45"/>
      <c r="AN40" s="45"/>
    </row>
    <row r="41" spans="1:40" x14ac:dyDescent="0.25">
      <c r="A41" s="46"/>
      <c r="B41" s="47"/>
      <c r="C41" s="47"/>
      <c r="D41" s="144"/>
      <c r="E41" s="144"/>
      <c r="F41" s="144"/>
      <c r="G41" s="153"/>
      <c r="H41" s="152"/>
      <c r="I41" s="167"/>
      <c r="J41" s="144"/>
      <c r="K41" s="144"/>
      <c r="L41" s="144"/>
      <c r="M41" s="144"/>
      <c r="N41" s="144"/>
      <c r="O41" s="144"/>
      <c r="P41" s="118"/>
      <c r="Q41" s="144"/>
      <c r="R41" s="118"/>
      <c r="S41" s="47"/>
      <c r="T41" s="48"/>
      <c r="AA41" s="146"/>
      <c r="AB41" s="146"/>
      <c r="AC41" s="146"/>
      <c r="AD41" s="146"/>
      <c r="AE41" s="146"/>
      <c r="AF41" s="146"/>
      <c r="AG41" s="146"/>
      <c r="AH41" s="45"/>
      <c r="AI41" s="45"/>
      <c r="AJ41" s="45"/>
      <c r="AK41" s="45"/>
      <c r="AL41" s="45"/>
      <c r="AM41" s="45"/>
      <c r="AN41" s="45"/>
    </row>
    <row r="42" spans="1:40" x14ac:dyDescent="0.25">
      <c r="A42" s="46"/>
      <c r="B42" s="47"/>
      <c r="C42" s="47"/>
      <c r="D42" s="147"/>
      <c r="E42" s="147"/>
      <c r="F42" s="147"/>
      <c r="G42" s="158" t="s">
        <v>23</v>
      </c>
      <c r="H42" s="158"/>
      <c r="I42" s="144"/>
      <c r="J42" s="144"/>
      <c r="K42" s="144"/>
      <c r="L42" s="144"/>
      <c r="M42" s="144"/>
      <c r="N42" s="144"/>
      <c r="O42" s="144"/>
      <c r="P42" s="144"/>
      <c r="Q42" s="144"/>
      <c r="R42" s="118"/>
      <c r="S42" s="47"/>
      <c r="T42" s="48"/>
      <c r="AA42" s="146"/>
      <c r="AB42" s="146"/>
      <c r="AC42" s="146"/>
      <c r="AD42" s="146"/>
      <c r="AE42" s="146"/>
      <c r="AF42" s="146"/>
      <c r="AG42" s="146"/>
      <c r="AH42" s="45"/>
      <c r="AI42" s="45"/>
      <c r="AJ42" s="45"/>
      <c r="AK42" s="45"/>
      <c r="AL42" s="45"/>
      <c r="AM42" s="45"/>
      <c r="AN42" s="45"/>
    </row>
    <row r="43" spans="1:40" x14ac:dyDescent="0.25">
      <c r="A43" s="46"/>
      <c r="B43" s="47"/>
      <c r="C43" s="47"/>
      <c r="D43" s="150"/>
      <c r="E43" s="150"/>
      <c r="F43" s="150"/>
      <c r="G43" s="159" t="str">
        <f>"Stand FOR begin "&amp;(J7-1)</f>
        <v>Stand FOR begin 2020</v>
      </c>
      <c r="H43" s="159"/>
      <c r="I43" s="160">
        <f>'2020'!I47</f>
        <v>0</v>
      </c>
      <c r="J43" s="144"/>
      <c r="K43" s="144"/>
      <c r="L43" s="144"/>
      <c r="M43" s="144"/>
      <c r="N43" s="144"/>
      <c r="O43" s="144"/>
      <c r="P43" s="144"/>
      <c r="Q43" s="144"/>
      <c r="R43" s="118"/>
      <c r="S43" s="47"/>
      <c r="T43" s="48"/>
      <c r="AA43" s="146"/>
      <c r="AB43" s="146"/>
      <c r="AC43" s="146"/>
      <c r="AD43" s="146"/>
      <c r="AE43" s="146"/>
      <c r="AF43" s="146"/>
      <c r="AG43" s="146"/>
      <c r="AH43" s="45"/>
      <c r="AI43" s="45"/>
      <c r="AJ43" s="45"/>
      <c r="AK43" s="45"/>
      <c r="AL43" s="45"/>
      <c r="AM43" s="45"/>
      <c r="AN43" s="45"/>
    </row>
    <row r="44" spans="1:40" x14ac:dyDescent="0.25">
      <c r="A44" s="46"/>
      <c r="B44" s="47"/>
      <c r="C44" s="47"/>
      <c r="D44" s="150"/>
      <c r="E44" s="150"/>
      <c r="F44" s="150"/>
      <c r="G44" s="159" t="str">
        <f>L18</f>
        <v>Toename FOR in 2020</v>
      </c>
      <c r="H44" s="159"/>
      <c r="I44" s="160">
        <f>M18</f>
        <v>0</v>
      </c>
      <c r="J44" s="144"/>
      <c r="K44" s="144"/>
      <c r="L44" s="144"/>
      <c r="M44" s="144"/>
      <c r="N44" s="144"/>
      <c r="O44" s="144"/>
      <c r="P44" s="144"/>
      <c r="Q44" s="144"/>
      <c r="R44" s="47"/>
      <c r="S44" s="47"/>
      <c r="T44" s="48"/>
      <c r="AA44" s="146"/>
      <c r="AB44" s="146"/>
      <c r="AC44" s="146"/>
      <c r="AD44" s="146"/>
      <c r="AE44" s="146"/>
      <c r="AF44" s="146"/>
      <c r="AG44" s="146"/>
      <c r="AH44" s="45"/>
      <c r="AI44" s="45"/>
      <c r="AJ44" s="45"/>
      <c r="AK44" s="45"/>
      <c r="AL44" s="45"/>
      <c r="AM44" s="45"/>
      <c r="AN44" s="45"/>
    </row>
    <row r="45" spans="1:40" x14ac:dyDescent="0.25">
      <c r="A45" s="46"/>
      <c r="B45" s="47"/>
      <c r="C45" s="47"/>
      <c r="D45" s="150"/>
      <c r="E45" s="150"/>
      <c r="F45" s="150"/>
      <c r="G45" s="159" t="str">
        <f>L19</f>
        <v>Afname FOR in 2020</v>
      </c>
      <c r="H45" s="159"/>
      <c r="I45" s="160">
        <f>M19</f>
        <v>0</v>
      </c>
      <c r="J45" s="144"/>
      <c r="K45" s="144"/>
      <c r="L45" s="144"/>
      <c r="M45" s="144"/>
      <c r="N45" s="144"/>
      <c r="O45" s="144"/>
      <c r="P45" s="144"/>
      <c r="Q45" s="144"/>
      <c r="R45" s="47"/>
      <c r="S45" s="47"/>
      <c r="T45" s="48"/>
      <c r="AA45" s="146"/>
      <c r="AB45" s="146"/>
      <c r="AC45" s="146"/>
      <c r="AD45" s="146"/>
      <c r="AE45" s="146"/>
      <c r="AF45" s="146"/>
      <c r="AG45" s="146"/>
      <c r="AH45" s="45"/>
      <c r="AI45" s="45"/>
      <c r="AJ45" s="45"/>
      <c r="AK45" s="45"/>
      <c r="AL45" s="45"/>
      <c r="AM45" s="45"/>
      <c r="AN45" s="45"/>
    </row>
    <row r="46" spans="1:40" x14ac:dyDescent="0.25">
      <c r="A46" s="46"/>
      <c r="B46" s="47"/>
      <c r="C46" s="47"/>
      <c r="D46" s="150"/>
      <c r="E46" s="150"/>
      <c r="F46" s="150"/>
      <c r="G46" s="159" t="str">
        <f>"Bedrag FOR omgezet naar lijfrente in "&amp;(J7-1)</f>
        <v>Bedrag FOR omgezet naar lijfrente in 2020</v>
      </c>
      <c r="H46" s="159"/>
      <c r="I46" s="161">
        <f>'2020'!M20</f>
        <v>0</v>
      </c>
      <c r="J46" s="144"/>
      <c r="K46" s="144"/>
      <c r="L46" s="144"/>
      <c r="M46" s="144"/>
      <c r="N46" s="144"/>
      <c r="O46" s="144"/>
      <c r="P46" s="144"/>
      <c r="Q46" s="144"/>
      <c r="R46" s="47"/>
      <c r="S46" s="47"/>
      <c r="T46" s="48"/>
      <c r="AA46" s="146"/>
      <c r="AB46" s="146"/>
      <c r="AC46" s="146"/>
      <c r="AD46" s="146"/>
      <c r="AE46" s="146"/>
      <c r="AF46" s="146"/>
      <c r="AG46" s="146"/>
      <c r="AH46" s="45"/>
      <c r="AI46" s="45"/>
      <c r="AJ46" s="45"/>
      <c r="AK46" s="45"/>
      <c r="AL46" s="45"/>
      <c r="AM46" s="45"/>
      <c r="AN46" s="45"/>
    </row>
    <row r="47" spans="1:40" x14ac:dyDescent="0.25">
      <c r="A47" s="46"/>
      <c r="B47" s="47"/>
      <c r="C47" s="47"/>
      <c r="D47" s="147"/>
      <c r="E47" s="147"/>
      <c r="F47" s="147"/>
      <c r="G47" s="162" t="str">
        <f>"Stand FOR eind "&amp;(J7-1)</f>
        <v>Stand FOR eind 2020</v>
      </c>
      <c r="H47" s="162"/>
      <c r="I47" s="163">
        <f>SUM(I43:I44)-I45-I46</f>
        <v>0</v>
      </c>
      <c r="J47" s="144"/>
      <c r="K47" s="144"/>
      <c r="L47" s="144"/>
      <c r="M47" s="144"/>
      <c r="N47" s="144"/>
      <c r="O47" s="144"/>
      <c r="P47" s="144"/>
      <c r="Q47" s="144"/>
      <c r="R47" s="47"/>
      <c r="S47" s="47"/>
      <c r="T47" s="48"/>
      <c r="AA47" s="146"/>
      <c r="AB47" s="146"/>
      <c r="AC47" s="146"/>
      <c r="AD47" s="146"/>
      <c r="AE47" s="146"/>
      <c r="AF47" s="146"/>
      <c r="AG47" s="146"/>
      <c r="AH47" s="45"/>
      <c r="AI47" s="45"/>
      <c r="AJ47" s="45"/>
      <c r="AK47" s="45"/>
      <c r="AL47" s="45"/>
      <c r="AM47" s="45"/>
      <c r="AN47" s="45"/>
    </row>
    <row r="48" spans="1:40" x14ac:dyDescent="0.25">
      <c r="A48" s="46"/>
      <c r="B48" s="47"/>
      <c r="C48" s="47"/>
      <c r="D48" s="144"/>
      <c r="E48" s="144"/>
      <c r="F48" s="144"/>
      <c r="G48" s="144"/>
      <c r="H48" s="144"/>
      <c r="I48" s="144"/>
      <c r="J48" s="144"/>
      <c r="K48" s="144"/>
      <c r="L48" s="144"/>
      <c r="M48" s="144"/>
      <c r="N48" s="144"/>
      <c r="O48" s="144"/>
      <c r="P48" s="144"/>
      <c r="Q48" s="144"/>
      <c r="R48" s="47"/>
      <c r="S48" s="47"/>
      <c r="T48" s="48"/>
      <c r="AA48" s="146"/>
      <c r="AB48" s="146"/>
      <c r="AC48" s="146"/>
      <c r="AD48" s="146"/>
      <c r="AE48" s="146"/>
      <c r="AF48" s="146"/>
      <c r="AG48" s="146"/>
      <c r="AH48" s="45"/>
      <c r="AI48" s="45"/>
      <c r="AJ48" s="45"/>
      <c r="AK48" s="45"/>
      <c r="AL48" s="45"/>
      <c r="AM48" s="45"/>
      <c r="AN48" s="45"/>
    </row>
    <row r="49" spans="1:40"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c r="AL49" s="45"/>
      <c r="AM49" s="45"/>
      <c r="AN49" s="45"/>
    </row>
    <row r="50" spans="1:40" x14ac:dyDescent="0.25">
      <c r="A50" s="46"/>
      <c r="B50" s="47"/>
      <c r="C50" s="47"/>
      <c r="D50" s="119"/>
      <c r="E50" s="164" t="s">
        <v>28</v>
      </c>
      <c r="F50" s="119"/>
      <c r="G50" s="165"/>
      <c r="H50" s="119"/>
      <c r="I50" s="144"/>
      <c r="J50" s="144"/>
      <c r="K50" s="144"/>
      <c r="L50" s="144"/>
      <c r="M50" s="144"/>
      <c r="N50" s="144"/>
      <c r="O50" s="144"/>
      <c r="P50" s="144"/>
      <c r="Q50" s="47"/>
      <c r="R50" s="47"/>
      <c r="S50" s="47"/>
      <c r="T50" s="48"/>
      <c r="AA50" s="146"/>
      <c r="AB50" s="146"/>
      <c r="AC50" s="146"/>
      <c r="AD50" s="146"/>
      <c r="AE50" s="146"/>
      <c r="AF50" s="146"/>
      <c r="AG50" s="146"/>
      <c r="AH50" s="45"/>
      <c r="AI50" s="45"/>
      <c r="AJ50" s="45"/>
      <c r="AK50" s="45"/>
      <c r="AL50" s="45"/>
      <c r="AM50" s="45"/>
      <c r="AN50" s="45"/>
    </row>
    <row r="51" spans="1:40" x14ac:dyDescent="0.25">
      <c r="A51" s="46"/>
      <c r="B51" s="47"/>
      <c r="C51" s="47"/>
      <c r="D51" s="166"/>
      <c r="E51" s="167" t="s">
        <v>47</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c r="AM51" s="45"/>
      <c r="AN51" s="45"/>
    </row>
    <row r="52" spans="1:40" ht="18.75" customHeight="1" x14ac:dyDescent="0.25">
      <c r="A52" s="46"/>
      <c r="B52" s="47"/>
      <c r="C52" s="47"/>
      <c r="D52" s="166"/>
      <c r="E52" s="167" t="s">
        <v>48</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c r="AM52" s="45"/>
      <c r="AN52" s="45"/>
    </row>
    <row r="53" spans="1:40" x14ac:dyDescent="0.25">
      <c r="A53" s="46"/>
      <c r="B53" s="47"/>
      <c r="C53" s="47"/>
      <c r="D53" s="166"/>
      <c r="E53" s="167" t="s">
        <v>49</v>
      </c>
      <c r="F53" s="168"/>
      <c r="G53" s="168"/>
      <c r="H53" s="168"/>
      <c r="I53" s="168"/>
      <c r="J53" s="168"/>
      <c r="K53" s="168"/>
      <c r="L53" s="168"/>
      <c r="M53" s="168"/>
      <c r="N53" s="168"/>
      <c r="O53" s="168"/>
      <c r="P53" s="168"/>
      <c r="Q53" s="47"/>
      <c r="R53" s="47"/>
      <c r="S53" s="47"/>
      <c r="T53" s="48"/>
      <c r="AA53" s="146"/>
      <c r="AB53" s="146"/>
      <c r="AC53" s="146"/>
      <c r="AD53" s="146"/>
      <c r="AE53" s="146"/>
      <c r="AF53" s="146"/>
      <c r="AG53" s="146"/>
      <c r="AH53" s="45"/>
      <c r="AI53" s="45"/>
      <c r="AJ53" s="45"/>
      <c r="AK53" s="45"/>
      <c r="AL53" s="45"/>
      <c r="AM53" s="45"/>
      <c r="AN53" s="45"/>
    </row>
    <row r="54" spans="1:40" x14ac:dyDescent="0.25">
      <c r="A54" s="46"/>
      <c r="B54" s="47"/>
      <c r="C54" s="47"/>
      <c r="D54" s="166"/>
      <c r="E54" s="167" t="s">
        <v>50</v>
      </c>
      <c r="F54" s="167"/>
      <c r="G54" s="167"/>
      <c r="H54" s="167"/>
      <c r="I54" s="167"/>
      <c r="J54" s="167"/>
      <c r="K54" s="167"/>
      <c r="L54" s="167"/>
      <c r="M54" s="167"/>
      <c r="N54" s="167"/>
      <c r="O54" s="167"/>
      <c r="P54" s="167"/>
      <c r="Q54" s="47"/>
      <c r="R54" s="47"/>
      <c r="S54" s="47"/>
      <c r="T54" s="48"/>
      <c r="AA54" s="146"/>
      <c r="AB54" s="146"/>
      <c r="AC54" s="146"/>
      <c r="AD54" s="146"/>
      <c r="AE54" s="146"/>
      <c r="AF54" s="146"/>
      <c r="AG54" s="146"/>
      <c r="AH54" s="45"/>
      <c r="AI54" s="45"/>
      <c r="AJ54" s="45"/>
      <c r="AK54" s="45"/>
      <c r="AL54" s="45"/>
      <c r="AM54" s="45"/>
      <c r="AN54" s="45"/>
    </row>
    <row r="55" spans="1:40" x14ac:dyDescent="0.25">
      <c r="A55" s="46"/>
      <c r="B55" s="47"/>
      <c r="C55" s="47"/>
      <c r="D55" s="166"/>
      <c r="E55" s="167"/>
      <c r="F55" s="167"/>
      <c r="G55" s="167"/>
      <c r="H55" s="167"/>
      <c r="I55" s="167"/>
      <c r="J55" s="167"/>
      <c r="K55" s="167"/>
      <c r="L55" s="167"/>
      <c r="M55" s="167"/>
      <c r="N55" s="167"/>
      <c r="O55" s="167"/>
      <c r="P55" s="167"/>
      <c r="Q55" s="47"/>
      <c r="R55" s="47"/>
      <c r="S55" s="47"/>
      <c r="T55" s="48"/>
      <c r="AA55" s="146"/>
    </row>
    <row r="56" spans="1:40" ht="18.75" thickBot="1" x14ac:dyDescent="0.3">
      <c r="A56" s="169"/>
      <c r="B56" s="170"/>
      <c r="C56" s="170"/>
      <c r="D56" s="171"/>
      <c r="E56" s="172"/>
      <c r="F56" s="172"/>
      <c r="G56" s="172"/>
      <c r="H56" s="172"/>
      <c r="I56" s="172"/>
      <c r="J56" s="172"/>
      <c r="K56" s="172"/>
      <c r="L56" s="172"/>
      <c r="M56" s="172"/>
      <c r="N56" s="172"/>
      <c r="O56" s="172"/>
      <c r="P56" s="172"/>
      <c r="Q56" s="170"/>
      <c r="R56" s="172"/>
      <c r="S56" s="172"/>
      <c r="T56" s="173"/>
      <c r="AA56" s="146"/>
    </row>
    <row r="59" spans="1:40" x14ac:dyDescent="0.25">
      <c r="A59" s="45"/>
      <c r="B59" s="45"/>
      <c r="C59" s="45"/>
      <c r="D59" s="174"/>
      <c r="E59" s="45"/>
      <c r="F59" s="45"/>
      <c r="G59" s="45"/>
      <c r="H59" s="45"/>
      <c r="I59" s="45"/>
      <c r="J59" s="45"/>
      <c r="K59" s="45"/>
      <c r="L59" s="45"/>
      <c r="M59" s="45"/>
      <c r="N59" s="45"/>
      <c r="O59" s="45"/>
      <c r="P59" s="45"/>
      <c r="Q59" s="45"/>
      <c r="R59" s="45"/>
      <c r="S59" s="45"/>
      <c r="T59" s="45"/>
    </row>
    <row r="60" spans="1:40" x14ac:dyDescent="0.25">
      <c r="A60" s="45"/>
      <c r="B60" s="45"/>
      <c r="C60" s="45"/>
      <c r="D60" s="45"/>
      <c r="E60" s="45"/>
      <c r="F60" s="45"/>
      <c r="G60" s="45"/>
      <c r="H60" s="45"/>
      <c r="I60" s="45"/>
      <c r="J60" s="45"/>
      <c r="K60" s="45"/>
      <c r="L60" s="45"/>
      <c r="M60" s="45"/>
      <c r="N60" s="45"/>
      <c r="O60" s="45"/>
      <c r="P60" s="45"/>
      <c r="Q60" s="45"/>
    </row>
    <row r="61" spans="1:40" x14ac:dyDescent="0.25">
      <c r="A61" s="45"/>
      <c r="B61" s="45"/>
      <c r="C61" s="45"/>
      <c r="D61" s="45"/>
      <c r="E61" s="45"/>
      <c r="F61" s="45"/>
      <c r="G61" s="45"/>
      <c r="H61" s="45"/>
      <c r="I61" s="45"/>
      <c r="J61" s="45"/>
      <c r="K61" s="45"/>
      <c r="L61" s="45"/>
      <c r="M61" s="45"/>
      <c r="N61" s="45"/>
      <c r="O61" s="45"/>
      <c r="P61" s="45"/>
      <c r="Q61" s="45"/>
      <c r="S61" s="42">
        <f>SUM(H40:O40)</f>
        <v>0</v>
      </c>
    </row>
    <row r="62" spans="1:40" x14ac:dyDescent="0.25">
      <c r="A62" s="45"/>
      <c r="B62" s="45"/>
      <c r="C62" s="45"/>
      <c r="D62" s="45"/>
      <c r="E62" s="45"/>
      <c r="F62" s="45"/>
      <c r="G62" s="45"/>
      <c r="H62" s="45"/>
      <c r="I62" s="45"/>
      <c r="J62" s="45"/>
      <c r="K62" s="45"/>
      <c r="L62" s="45"/>
      <c r="M62" s="45"/>
      <c r="N62" s="45"/>
      <c r="O62" s="45"/>
      <c r="P62" s="45"/>
      <c r="Q62" s="45"/>
    </row>
    <row r="63" spans="1:40" x14ac:dyDescent="0.25">
      <c r="A63" s="45"/>
      <c r="B63" s="45"/>
      <c r="C63" s="45"/>
      <c r="D63" s="45"/>
      <c r="E63" s="45"/>
      <c r="F63" s="45"/>
      <c r="G63" s="45"/>
      <c r="H63" s="45"/>
      <c r="I63" s="45"/>
      <c r="J63" s="45"/>
      <c r="K63" s="45"/>
      <c r="L63" s="45"/>
      <c r="M63" s="45"/>
      <c r="N63" s="45"/>
      <c r="O63" s="45"/>
      <c r="P63" s="45"/>
      <c r="Q63" s="45"/>
    </row>
    <row r="64" spans="1:40" ht="18.75" customHeight="1" x14ac:dyDescent="0.25">
      <c r="A64" s="45"/>
      <c r="B64" s="45"/>
      <c r="C64" s="45"/>
      <c r="D64" s="45"/>
      <c r="E64" s="45"/>
      <c r="F64" s="45"/>
      <c r="G64" s="45"/>
      <c r="H64" s="45"/>
      <c r="I64" s="45"/>
      <c r="J64" s="45"/>
      <c r="K64" s="45"/>
      <c r="L64" s="45"/>
      <c r="M64" s="45"/>
      <c r="N64" s="45"/>
      <c r="O64" s="45"/>
      <c r="P64" s="45"/>
      <c r="Q64" s="45"/>
    </row>
    <row r="65" spans="1:26" x14ac:dyDescent="0.25">
      <c r="A65" s="45"/>
      <c r="B65" s="45"/>
      <c r="C65" s="45"/>
      <c r="D65" s="45"/>
      <c r="E65" s="45"/>
      <c r="F65" s="45"/>
      <c r="G65" s="45"/>
      <c r="H65" s="45"/>
      <c r="I65" s="45"/>
      <c r="J65" s="45"/>
      <c r="K65" s="45"/>
      <c r="L65" s="45"/>
      <c r="M65" s="45"/>
      <c r="N65" s="45"/>
      <c r="O65" s="45"/>
      <c r="P65" s="45"/>
      <c r="Q65" s="45"/>
    </row>
    <row r="66" spans="1:26" ht="18.75" customHeight="1" x14ac:dyDescent="0.25">
      <c r="A66" s="45"/>
      <c r="B66" s="45"/>
      <c r="C66" s="45"/>
      <c r="D66" s="45"/>
      <c r="E66" s="45"/>
      <c r="F66" s="45"/>
      <c r="G66" s="45"/>
      <c r="H66" s="45"/>
      <c r="I66" s="45"/>
      <c r="J66" s="45"/>
      <c r="K66" s="45"/>
      <c r="L66" s="45"/>
      <c r="M66" s="45"/>
      <c r="N66" s="45"/>
      <c r="O66" s="45"/>
      <c r="P66" s="45"/>
      <c r="Q66" s="45"/>
    </row>
    <row r="67" spans="1:26" x14ac:dyDescent="0.25">
      <c r="A67" s="45"/>
      <c r="B67" s="45"/>
      <c r="C67" s="45"/>
      <c r="D67" s="45"/>
      <c r="E67" s="45"/>
      <c r="F67" s="45"/>
      <c r="G67" s="45"/>
      <c r="H67" s="45"/>
      <c r="I67" s="45"/>
      <c r="J67" s="45"/>
      <c r="K67" s="45"/>
      <c r="L67" s="45"/>
      <c r="M67" s="45"/>
      <c r="N67" s="45"/>
      <c r="O67" s="45"/>
      <c r="P67" s="45"/>
      <c r="Q67" s="45"/>
    </row>
    <row r="68" spans="1:26" x14ac:dyDescent="0.25">
      <c r="A68" s="45"/>
      <c r="B68" s="45"/>
      <c r="C68" s="45"/>
      <c r="D68" s="45"/>
      <c r="E68" s="45"/>
      <c r="F68" s="45"/>
      <c r="G68" s="45"/>
      <c r="H68" s="45"/>
      <c r="I68" s="45"/>
      <c r="J68" s="45"/>
      <c r="K68" s="45"/>
      <c r="L68" s="45"/>
      <c r="M68" s="45"/>
      <c r="N68" s="45"/>
      <c r="O68" s="45"/>
      <c r="P68" s="45"/>
      <c r="Q68" s="45"/>
    </row>
    <row r="69" spans="1:26" x14ac:dyDescent="0.25">
      <c r="A69" s="45"/>
      <c r="B69" s="45"/>
      <c r="C69" s="45"/>
      <c r="D69" s="45"/>
      <c r="E69" s="45"/>
      <c r="F69" s="45"/>
      <c r="G69" s="45"/>
      <c r="H69" s="45"/>
      <c r="I69" s="45"/>
      <c r="J69" s="45"/>
      <c r="K69" s="45"/>
      <c r="L69" s="45"/>
      <c r="M69" s="45"/>
      <c r="N69" s="45"/>
      <c r="O69" s="45"/>
      <c r="P69" s="45"/>
      <c r="Q69" s="45"/>
    </row>
    <row r="70" spans="1:26" x14ac:dyDescent="0.25">
      <c r="A70" s="45"/>
      <c r="B70" s="45"/>
      <c r="C70" s="45"/>
      <c r="D70" s="45"/>
      <c r="E70" s="45"/>
      <c r="F70" s="45"/>
      <c r="G70" s="45"/>
      <c r="H70" s="45"/>
      <c r="I70" s="45"/>
      <c r="J70" s="45"/>
      <c r="K70" s="45"/>
      <c r="L70" s="45"/>
      <c r="M70" s="45"/>
      <c r="N70" s="45"/>
      <c r="O70" s="45"/>
      <c r="P70" s="45"/>
      <c r="Q70" s="45"/>
    </row>
    <row r="71" spans="1:26" x14ac:dyDescent="0.25">
      <c r="A71" s="45"/>
      <c r="B71" s="45"/>
      <c r="C71" s="45"/>
      <c r="D71" s="45"/>
      <c r="E71" s="45"/>
      <c r="F71" s="45"/>
      <c r="G71" s="45"/>
      <c r="H71" s="45"/>
      <c r="I71" s="45"/>
      <c r="J71" s="45"/>
      <c r="K71" s="45"/>
      <c r="L71" s="45"/>
      <c r="M71" s="45"/>
      <c r="N71" s="45"/>
      <c r="O71" s="45"/>
      <c r="P71" s="45"/>
      <c r="Q71" s="45"/>
    </row>
    <row r="72" spans="1:26" x14ac:dyDescent="0.25">
      <c r="A72" s="45"/>
      <c r="B72" s="45"/>
      <c r="C72" s="45"/>
      <c r="D72" s="45"/>
      <c r="E72" s="45"/>
      <c r="F72" s="45"/>
      <c r="G72" s="45"/>
      <c r="H72" s="45"/>
      <c r="I72" s="45"/>
      <c r="J72" s="45"/>
      <c r="K72" s="45"/>
      <c r="L72" s="45"/>
      <c r="M72" s="45"/>
      <c r="N72" s="45"/>
      <c r="O72" s="45"/>
      <c r="P72" s="45"/>
      <c r="Q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U73" s="45"/>
      <c r="V73" s="45"/>
      <c r="W73" s="45"/>
      <c r="X73" s="45"/>
      <c r="Y73" s="45"/>
      <c r="Z73" s="45"/>
    </row>
    <row r="74" spans="1:26" x14ac:dyDescent="0.25">
      <c r="U74" s="45"/>
      <c r="V74" s="45"/>
      <c r="W74" s="45"/>
      <c r="X74" s="45"/>
      <c r="Y74" s="45"/>
      <c r="Z74" s="45"/>
    </row>
    <row r="75" spans="1:26" x14ac:dyDescent="0.25">
      <c r="U75" s="45"/>
      <c r="V75" s="45"/>
      <c r="W75" s="45"/>
      <c r="X75" s="45"/>
      <c r="Y75" s="45"/>
      <c r="Z75" s="45"/>
    </row>
    <row r="76" spans="1:26" x14ac:dyDescent="0.25">
      <c r="U76" s="45"/>
      <c r="V76" s="45"/>
      <c r="W76" s="45"/>
      <c r="X76" s="45"/>
      <c r="Y76" s="45"/>
      <c r="Z76" s="45"/>
    </row>
    <row r="77" spans="1:26" x14ac:dyDescent="0.25">
      <c r="U77" s="45"/>
      <c r="V77" s="45"/>
      <c r="W77" s="45"/>
      <c r="X77" s="45"/>
      <c r="Y77" s="45"/>
      <c r="Z77" s="45"/>
    </row>
    <row r="78" spans="1:26" x14ac:dyDescent="0.25">
      <c r="U78" s="45"/>
      <c r="V78" s="45"/>
      <c r="W78" s="45"/>
      <c r="X78" s="45"/>
      <c r="Y78" s="45"/>
      <c r="Z78" s="45"/>
    </row>
    <row r="79" spans="1:26" x14ac:dyDescent="0.25">
      <c r="U79" s="45"/>
      <c r="V79" s="45"/>
      <c r="W79" s="45"/>
      <c r="X79" s="45"/>
      <c r="Y79" s="45"/>
      <c r="Z79" s="45"/>
    </row>
    <row r="80" spans="1:26" x14ac:dyDescent="0.25">
      <c r="U80" s="45"/>
      <c r="V80" s="45"/>
      <c r="W80" s="45"/>
      <c r="X80" s="45"/>
      <c r="Y80" s="45"/>
      <c r="Z80" s="45"/>
    </row>
    <row r="81" spans="21:26" x14ac:dyDescent="0.25">
      <c r="U81" s="45"/>
      <c r="V81" s="45"/>
      <c r="W81" s="45"/>
      <c r="X81" s="45"/>
      <c r="Y81" s="45"/>
      <c r="Z81" s="45"/>
    </row>
    <row r="82" spans="21:26" x14ac:dyDescent="0.25">
      <c r="U82" s="45"/>
      <c r="V82" s="45"/>
      <c r="W82" s="45"/>
      <c r="X82" s="45"/>
      <c r="Y82" s="45"/>
      <c r="Z82" s="45"/>
    </row>
    <row r="83" spans="21:26" x14ac:dyDescent="0.25">
      <c r="U83" s="45"/>
      <c r="V83" s="45"/>
      <c r="W83" s="45"/>
      <c r="X83" s="45"/>
      <c r="Y83" s="45"/>
      <c r="Z83" s="45"/>
    </row>
    <row r="84" spans="21:26" x14ac:dyDescent="0.25">
      <c r="U84" s="45"/>
      <c r="V84" s="45"/>
      <c r="W84" s="45"/>
      <c r="X84" s="45"/>
      <c r="Y84" s="45"/>
      <c r="Z84" s="45"/>
    </row>
    <row r="85" spans="21:26" x14ac:dyDescent="0.25">
      <c r="U85" s="45"/>
      <c r="V85" s="45"/>
      <c r="W85" s="45"/>
      <c r="X85" s="45"/>
      <c r="Y85" s="45"/>
      <c r="Z85" s="45"/>
    </row>
    <row r="86" spans="21:26" x14ac:dyDescent="0.25">
      <c r="U86" s="45"/>
      <c r="V86" s="45"/>
      <c r="W86" s="45"/>
      <c r="X86" s="45"/>
      <c r="Y86" s="45"/>
      <c r="Z86" s="45"/>
    </row>
  </sheetData>
  <sheetProtection algorithmName="SHA-512" hashValue="oRUORoKVuM3KKhFL5H00oJeQg5DKqaSYNhwqf4K3EpBbbprtEO4GLUnOYPIjOxWSJbuonOgciirKOoyztdHfQA==" saltValue="dMEsaX3cjpBa3o2WO4KSTA==" spinCount="100000" sheet="1" objects="1" scenarios="1"/>
  <mergeCells count="8">
    <mergeCell ref="AF4:AF5"/>
    <mergeCell ref="AG4:AG5"/>
    <mergeCell ref="P24:Q24"/>
    <mergeCell ref="AA3:AA5"/>
    <mergeCell ref="AB3:AB5"/>
    <mergeCell ref="AC3:AC5"/>
    <mergeCell ref="AD4:AD5"/>
    <mergeCell ref="AE4:AE5"/>
  </mergeCells>
  <phoneticPr fontId="6" type="noConversion"/>
  <dataValidations count="7">
    <dataValidation type="whole" operator="greaterThanOrEqual" allowBlank="1" showInputMessage="1" showErrorMessage="1" sqref="D14 D20 J18 M18" xr:uid="{00000000-0002-0000-0300-000000000000}">
      <formula1>0</formula1>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B47177DC-ABCD-466C-A161-F9D1BFB34F7B}">
      <formula1>0</formula1>
      <formula2>#REF!</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9AA60495-66E3-402F-AB3C-5693F6330E7B}">
      <formula1>0</formula1>
      <formula2>#REF!</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DF2CA2AD-65DC-4C90-8A9D-894642DB1D47}">
      <formula1>0</formula1>
      <formula2>O20</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F6F8C6F6-B9DB-4666-BB27-177D1EE02873}">
      <formula1>0</formula1>
      <formula2>I43</formula2>
    </dataValidation>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4C8D177F-DC00-4D9F-8ABF-37A1D0DB9173}">
      <formula1>0</formula1>
      <formula2>M28</formula2>
    </dataValidation>
    <dataValidation type="list" allowBlank="1" showInputMessage="1" showErrorMessage="1" sqref="M16" xr:uid="{C75803D7-78CB-43C3-8047-C0389755F5E9}">
      <formula1>$AB$14:$AB$15</formula1>
    </dataValidation>
  </dataValidations>
  <hyperlinks>
    <hyperlink ref="E50" r:id="rId1" xr:uid="{1E957C7D-4F41-425B-AA07-FD8926AD6C08}"/>
  </hyperlinks>
  <pageMargins left="0.79000000000000015" right="0.79000000000000015" top="0.98" bottom="0.98" header="0.59" footer="0.59"/>
  <pageSetup paperSize="0" scale="55" orientation="landscape" horizontalDpi="4294967292" verticalDpi="429496729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AN86"/>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31.25" style="72" hidden="1" customWidth="1"/>
    <col min="33" max="33" width="73.5" style="72" hidden="1" customWidth="1"/>
    <col min="34" max="34" width="15" style="42" hidden="1" customWidth="1"/>
    <col min="35" max="35" width="11.75" style="42" hidden="1" customWidth="1"/>
    <col min="36" max="36" width="10" style="42" hidden="1" customWidth="1"/>
    <col min="37" max="37" width="21" style="42" hidden="1" customWidth="1"/>
    <col min="38" max="38" width="6.625" style="42" hidden="1" customWidth="1"/>
    <col min="39" max="39" width="7.625" style="42" hidden="1" customWidth="1"/>
    <col min="40" max="40" width="6.625" style="42" hidden="1" customWidth="1"/>
    <col min="41" max="41" width="0" style="42" hidden="1" customWidth="1"/>
    <col min="42" max="16384" width="10.625" style="42"/>
  </cols>
  <sheetData>
    <row r="1" spans="1:38" x14ac:dyDescent="0.25">
      <c r="A1" s="39"/>
      <c r="B1" s="40"/>
      <c r="C1" s="40"/>
      <c r="D1" s="40"/>
      <c r="E1" s="40"/>
      <c r="F1" s="40"/>
      <c r="G1" s="40"/>
      <c r="H1" s="40"/>
      <c r="I1" s="40"/>
      <c r="J1" s="40"/>
      <c r="K1" s="40"/>
      <c r="L1" s="40"/>
      <c r="M1" s="40"/>
      <c r="N1" s="40"/>
      <c r="O1" s="40"/>
      <c r="P1" s="40"/>
      <c r="Q1" s="40"/>
      <c r="R1" s="47"/>
      <c r="S1" s="47"/>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t="s">
        <v>11</v>
      </c>
      <c r="AG3" s="50"/>
      <c r="AH3" s="52" t="s">
        <v>20</v>
      </c>
      <c r="AI3" s="52" t="s">
        <v>21</v>
      </c>
      <c r="AJ3" s="45" t="s">
        <v>31</v>
      </c>
      <c r="AK3" s="45"/>
      <c r="AL3" s="45"/>
    </row>
    <row r="4" spans="1:38"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44">
        <f>VLOOKUP($J$7,gegevens!$B$6:$K$38,9)-10</f>
        <v>56</v>
      </c>
      <c r="AG4" s="244">
        <f>VLOOKUP($J$7,gegevens!$B$6:$K$38,10)</f>
        <v>4</v>
      </c>
      <c r="AH4" s="52"/>
      <c r="AI4" s="52" t="s">
        <v>22</v>
      </c>
      <c r="AJ4" s="45"/>
      <c r="AK4" s="45" t="s">
        <v>33</v>
      </c>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45"/>
      <c r="AG5" s="245"/>
      <c r="AH5" s="49"/>
      <c r="AI5" s="49"/>
      <c r="AJ5" s="45"/>
      <c r="AK5" s="45"/>
      <c r="AL5" s="45">
        <v>20</v>
      </c>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59">
        <v>8</v>
      </c>
      <c r="AH6" s="60">
        <v>11</v>
      </c>
      <c r="AI6" s="60">
        <v>12</v>
      </c>
      <c r="AJ6" s="60">
        <v>14</v>
      </c>
      <c r="AK6" s="60">
        <v>15</v>
      </c>
      <c r="AL6" s="60">
        <v>17</v>
      </c>
    </row>
    <row r="7" spans="1:38" ht="23.25" x14ac:dyDescent="0.35">
      <c r="A7" s="56"/>
      <c r="B7" s="61"/>
      <c r="C7" s="57"/>
      <c r="D7" s="57"/>
      <c r="E7" s="57"/>
      <c r="F7" s="57"/>
      <c r="G7" s="57"/>
      <c r="H7" s="57"/>
      <c r="I7" s="62" t="s">
        <v>40</v>
      </c>
      <c r="J7" s="175">
        <f>'2021'!J7-1</f>
        <v>2020</v>
      </c>
      <c r="K7" s="64"/>
      <c r="L7" s="64"/>
      <c r="M7" s="64"/>
      <c r="N7" s="57"/>
      <c r="O7" s="65">
        <f>AA7</f>
        <v>12472</v>
      </c>
      <c r="P7" s="66" t="s">
        <v>9</v>
      </c>
      <c r="Q7" s="57"/>
      <c r="R7" s="57"/>
      <c r="S7" s="57"/>
      <c r="T7" s="58"/>
      <c r="AA7" s="197">
        <f>VLOOKUP($J$7,gegevens!$B$6:$I$38,AA6)</f>
        <v>12472</v>
      </c>
      <c r="AB7" s="198">
        <f>VLOOKUP($J$7,gegevens!$B$6:$I$38,AB6)</f>
        <v>0.13300000000000001</v>
      </c>
      <c r="AC7" s="199">
        <f>VLOOKUP($J$7,gegevens!$B$6:$I$38,AC6)</f>
        <v>6.27</v>
      </c>
      <c r="AD7" s="197">
        <f>VLOOKUP($J$7,gegevens!$B$6:$I$38,AD6)</f>
        <v>97639</v>
      </c>
      <c r="AE7" s="197">
        <f>VLOOKUP($J$7,gegevens!$B$6:$I$38,AE6)</f>
        <v>12986</v>
      </c>
      <c r="AF7" s="197">
        <f>VLOOKUP($J$7,gegevens!$B$6:$I$38,AF6)</f>
        <v>7371</v>
      </c>
      <c r="AG7" s="197">
        <f>VLOOKUP($J$7,gegevens!$B$6:$O$38,AG6)</f>
        <v>14552</v>
      </c>
      <c r="AH7" s="198">
        <f>VLOOKUP($J$7-1,gegevens!$B$6:$O$38,AH6)</f>
        <v>19602</v>
      </c>
      <c r="AI7" s="197">
        <f>VLOOKUP($J$7-1,gegevens!$B$6:$O$38,AI6)</f>
        <v>9.4399999999999998E-2</v>
      </c>
      <c r="AJ7" s="197">
        <f>VLOOKUP($J$7,gegevens!$B$6:$AB$38,AJ6)</f>
        <v>0</v>
      </c>
      <c r="AK7" s="198">
        <f>VLOOKUP($J$7,gegevens!$B$6:$AB$38,AK6)</f>
        <v>110111</v>
      </c>
      <c r="AL7" s="67">
        <f>VLOOKUP($J$7,gegevens!$B$6:$AB$38,AL6)</f>
        <v>2.3E-2</v>
      </c>
    </row>
    <row r="8" spans="1:38" x14ac:dyDescent="0.25">
      <c r="A8" s="56"/>
      <c r="B8" s="57"/>
      <c r="C8" s="57"/>
      <c r="D8" s="57"/>
      <c r="E8" s="57"/>
      <c r="F8" s="57"/>
      <c r="G8" s="57"/>
      <c r="H8" s="57"/>
      <c r="I8" s="73"/>
      <c r="J8" s="57"/>
      <c r="K8" s="57"/>
      <c r="L8" s="57"/>
      <c r="M8" s="57"/>
      <c r="N8" s="57"/>
      <c r="O8" s="65">
        <f>MAX(0,ROUNDUP(MIN(J12+M12+P12-O7,AD7),0))*AB13</f>
        <v>0</v>
      </c>
      <c r="P8" s="66" t="str">
        <f>"Premiegrondslag in " &amp;J7</f>
        <v>Premiegrondslag in 2020</v>
      </c>
      <c r="Q8" s="57"/>
      <c r="R8" s="57"/>
      <c r="S8" s="57"/>
      <c r="T8" s="58"/>
      <c r="AA8" s="44"/>
      <c r="AB8" s="44"/>
      <c r="AC8" s="44"/>
      <c r="AD8" s="44"/>
      <c r="AE8" s="44"/>
      <c r="AF8" s="69">
        <f>IF(J7&gt;2022,AF7,ROUNDUP(AK7*O8,0))</f>
        <v>0</v>
      </c>
      <c r="AG8" s="228" t="s">
        <v>62</v>
      </c>
      <c r="AH8" s="52"/>
      <c r="AI8" s="52"/>
      <c r="AJ8" s="45"/>
      <c r="AK8" s="45"/>
      <c r="AL8" s="45"/>
    </row>
    <row r="9" spans="1:38" x14ac:dyDescent="0.25">
      <c r="A9" s="56"/>
      <c r="B9" s="57"/>
      <c r="C9" s="57"/>
      <c r="D9" s="57"/>
      <c r="E9" s="57"/>
      <c r="F9" s="57"/>
      <c r="G9" s="57"/>
      <c r="H9" s="57"/>
      <c r="I9" s="57"/>
      <c r="J9" s="212"/>
      <c r="K9" s="57"/>
      <c r="L9" s="57"/>
      <c r="M9" s="57"/>
      <c r="N9" s="57"/>
      <c r="O9" s="71">
        <f>AB7</f>
        <v>0.13300000000000001</v>
      </c>
      <c r="P9" s="66" t="s">
        <v>44</v>
      </c>
      <c r="Q9" s="57"/>
      <c r="R9" s="57"/>
      <c r="S9" s="57"/>
      <c r="T9" s="58"/>
      <c r="AB9" s="72" t="s">
        <v>18</v>
      </c>
      <c r="AC9" s="72" t="s">
        <v>17</v>
      </c>
      <c r="AH9" s="45"/>
      <c r="AI9" s="45"/>
      <c r="AJ9" s="45"/>
      <c r="AK9" s="45"/>
      <c r="AL9" s="45"/>
    </row>
    <row r="10" spans="1:38" x14ac:dyDescent="0.25">
      <c r="A10" s="56"/>
      <c r="B10" s="57"/>
      <c r="C10" s="57"/>
      <c r="D10" s="57"/>
      <c r="E10" s="57"/>
      <c r="F10" s="57"/>
      <c r="G10" s="57"/>
      <c r="H10" s="57"/>
      <c r="I10" s="73"/>
      <c r="J10" s="73"/>
      <c r="K10" s="73"/>
      <c r="L10" s="73"/>
      <c r="M10" s="73"/>
      <c r="N10" s="73"/>
      <c r="O10" s="73"/>
      <c r="P10" s="74"/>
      <c r="Q10" s="57"/>
      <c r="R10" s="57"/>
      <c r="S10" s="57"/>
      <c r="T10" s="58"/>
      <c r="AA10" s="72" t="s">
        <v>25</v>
      </c>
      <c r="AB10" s="196">
        <f>J7-YEAR(Geboortedatum)-1</f>
        <v>39</v>
      </c>
      <c r="AC10" s="196">
        <f>12-MONTH(Geboortedatum)</f>
        <v>11</v>
      </c>
      <c r="AF10" s="72" t="s">
        <v>19</v>
      </c>
      <c r="AG10" s="72">
        <f>IF(AB10&lt;AF4,1,IF(AB10&gt;AF4,2,IF(AC10&lt;AG4,1,2)))</f>
        <v>1</v>
      </c>
      <c r="AH10" s="45"/>
      <c r="AI10" s="45"/>
      <c r="AJ10" s="45"/>
      <c r="AK10" s="45"/>
      <c r="AL10" s="45">
        <f>IF($AB$10&lt;AL5,1-SUM($AJ10:AJ10),0)</f>
        <v>0</v>
      </c>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66</v>
      </c>
      <c r="AC11" s="196">
        <f>VLOOKUP($J$7,gegevens!$B$6:$K$38,10)</f>
        <v>4</v>
      </c>
      <c r="AI11" s="45"/>
      <c r="AJ11" s="45"/>
      <c r="AK11" s="45"/>
      <c r="AL11" s="45"/>
    </row>
    <row r="12" spans="1:38" x14ac:dyDescent="0.25">
      <c r="A12" s="56"/>
      <c r="B12" s="57"/>
      <c r="C12" s="57"/>
      <c r="D12" s="57"/>
      <c r="E12" s="57"/>
      <c r="F12" s="57"/>
      <c r="G12" s="57"/>
      <c r="H12" s="57"/>
      <c r="I12" s="78" t="str">
        <f>"Inkomen "&amp;(J7-1)</f>
        <v>Inkomen 2019</v>
      </c>
      <c r="J12" s="79">
        <v>0</v>
      </c>
      <c r="K12" s="80"/>
      <c r="L12" s="81" t="str">
        <f>"Winst/(Verlies) "&amp;($J$7-1)</f>
        <v>Winst/(Verlies) 2019</v>
      </c>
      <c r="M12" s="82">
        <v>0</v>
      </c>
      <c r="N12" s="75"/>
      <c r="O12" s="81" t="str">
        <f>"Overig inkomen "&amp;($J$7-1)</f>
        <v>Overig inkomen 2019</v>
      </c>
      <c r="P12" s="82">
        <v>0</v>
      </c>
      <c r="Q12" s="57"/>
      <c r="R12" s="57"/>
      <c r="S12" s="57"/>
      <c r="T12" s="58"/>
      <c r="AA12" s="72" t="s">
        <v>64</v>
      </c>
      <c r="AB12" s="234" t="b">
        <f>IFERROR(_xlfn.XLOOKUP(Geboortedatum,gegevens!$L$6:$L$38,gegevens!$B$6:$B$38,TRUE,1),FALSE)</f>
        <v>1</v>
      </c>
      <c r="AF12" s="84"/>
      <c r="AG12" s="83">
        <f>AB10-AB11+(AC10-AC11)/12</f>
        <v>-26.416666666666668</v>
      </c>
      <c r="AI12" s="45"/>
      <c r="AJ12" s="45"/>
      <c r="AK12" s="45"/>
      <c r="AL12" s="85"/>
    </row>
    <row r="13" spans="1:38" x14ac:dyDescent="0.25">
      <c r="A13" s="56"/>
      <c r="B13" s="57"/>
      <c r="C13" s="57"/>
      <c r="D13" s="57"/>
      <c r="E13" s="57"/>
      <c r="F13" s="57"/>
      <c r="G13" s="57"/>
      <c r="H13" s="57"/>
      <c r="I13" s="101"/>
      <c r="J13" s="57"/>
      <c r="K13" s="57"/>
      <c r="L13" s="86"/>
      <c r="M13" s="57"/>
      <c r="N13" s="75"/>
      <c r="O13" s="75"/>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89" t="s">
        <v>42</v>
      </c>
      <c r="M14" s="88"/>
      <c r="N14" s="57"/>
      <c r="O14" s="57"/>
      <c r="P14" s="57"/>
      <c r="Q14" s="57"/>
      <c r="R14" s="57"/>
      <c r="S14" s="57"/>
      <c r="T14" s="58"/>
      <c r="AB14" s="214">
        <v>0</v>
      </c>
      <c r="AH14" s="45"/>
      <c r="AI14" s="45"/>
      <c r="AJ14" s="45"/>
      <c r="AK14" s="45"/>
      <c r="AL14" s="45"/>
    </row>
    <row r="15" spans="1:38" x14ac:dyDescent="0.25">
      <c r="A15" s="56"/>
      <c r="B15" s="57"/>
      <c r="C15" s="57"/>
      <c r="D15" s="57"/>
      <c r="E15" s="57"/>
      <c r="F15" s="57"/>
      <c r="G15" s="57"/>
      <c r="H15" s="57"/>
      <c r="I15" s="177" t="s">
        <v>38</v>
      </c>
      <c r="J15" s="91"/>
      <c r="K15" s="57"/>
      <c r="L15" s="92" t="s">
        <v>43</v>
      </c>
      <c r="M15" s="91"/>
      <c r="N15" s="57"/>
      <c r="O15" s="57"/>
      <c r="P15" s="57"/>
      <c r="Q15" s="57"/>
      <c r="R15" s="57"/>
      <c r="S15" s="57"/>
      <c r="T15" s="58"/>
      <c r="AB15" s="214">
        <v>1</v>
      </c>
      <c r="AH15" s="45"/>
      <c r="AI15" s="45"/>
      <c r="AJ15" s="45"/>
      <c r="AK15" s="45"/>
      <c r="AL15" s="45"/>
    </row>
    <row r="16" spans="1:38" x14ac:dyDescent="0.25">
      <c r="A16" s="56"/>
      <c r="B16" s="57"/>
      <c r="C16" s="57"/>
      <c r="D16" s="57"/>
      <c r="E16" s="57"/>
      <c r="F16" s="57"/>
      <c r="G16" s="57"/>
      <c r="H16" s="57"/>
      <c r="I16" s="178"/>
      <c r="J16" s="94"/>
      <c r="K16" s="57"/>
      <c r="L16" s="95" t="str">
        <f>"in "&amp;($J$7-1)&amp;"?"</f>
        <v>in 2019?</v>
      </c>
      <c r="M16" s="96">
        <v>0</v>
      </c>
      <c r="N16" s="57"/>
      <c r="O16" s="57"/>
      <c r="P16" s="57"/>
      <c r="Q16" s="57"/>
      <c r="R16" s="57"/>
      <c r="S16" s="57"/>
      <c r="T16" s="58"/>
      <c r="AF16" s="45"/>
      <c r="AI16" s="45"/>
      <c r="AJ16" s="45"/>
      <c r="AK16" s="45"/>
      <c r="AL16" s="45"/>
    </row>
    <row r="17" spans="1:40"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40" x14ac:dyDescent="0.25">
      <c r="A18" s="56"/>
      <c r="B18" s="57"/>
      <c r="C18" s="57"/>
      <c r="D18" s="57"/>
      <c r="E18" s="57"/>
      <c r="F18" s="57"/>
      <c r="G18" s="57"/>
      <c r="H18" s="57"/>
      <c r="I18" s="97" t="str">
        <f>"Factor A "&amp;(J7-1)</f>
        <v>Factor A 2019</v>
      </c>
      <c r="J18" s="98">
        <v>0</v>
      </c>
      <c r="K18" s="57"/>
      <c r="L18" s="99" t="str">
        <f>"Toename FOR in "&amp;(J7-1)</f>
        <v>Toename FOR in 2019</v>
      </c>
      <c r="M18" s="100">
        <f>IF(AND(M16=1,M19=0),MIN(AH7*M12,AI7),0)</f>
        <v>0</v>
      </c>
      <c r="N18" s="57"/>
      <c r="O18" s="57"/>
      <c r="P18" s="57"/>
      <c r="Q18" s="57"/>
      <c r="R18" s="57"/>
      <c r="S18" s="57"/>
      <c r="T18" s="58"/>
      <c r="AH18" s="45"/>
      <c r="AI18" s="45"/>
      <c r="AJ18" s="45"/>
      <c r="AK18" s="45"/>
      <c r="AL18" s="45"/>
    </row>
    <row r="19" spans="1:40" x14ac:dyDescent="0.25">
      <c r="A19" s="56"/>
      <c r="B19" s="57"/>
      <c r="C19" s="57"/>
      <c r="D19" s="57"/>
      <c r="E19" s="57"/>
      <c r="F19" s="57"/>
      <c r="G19" s="57"/>
      <c r="H19" s="57"/>
      <c r="I19" s="101" t="s">
        <v>10</v>
      </c>
      <c r="J19" s="57">
        <f>AC7</f>
        <v>6.27</v>
      </c>
      <c r="K19" s="57"/>
      <c r="L19" s="99" t="str">
        <f>"Afname FOR in "&amp;(J7-1)</f>
        <v>Afname FOR in 2019</v>
      </c>
      <c r="M19" s="100">
        <v>0</v>
      </c>
      <c r="N19" s="57"/>
      <c r="O19" s="57"/>
      <c r="P19" s="57"/>
      <c r="Q19" s="57"/>
      <c r="R19" s="57"/>
      <c r="S19" s="57"/>
      <c r="T19" s="58"/>
      <c r="AH19" s="45"/>
      <c r="AI19" s="45"/>
      <c r="AJ19" s="45"/>
      <c r="AK19" s="45"/>
      <c r="AL19" s="45"/>
    </row>
    <row r="20" spans="1:40" x14ac:dyDescent="0.25">
      <c r="A20" s="56"/>
      <c r="B20" s="57"/>
      <c r="C20" s="57"/>
      <c r="D20" s="57"/>
      <c r="E20" s="57"/>
      <c r="F20" s="57"/>
      <c r="G20" s="57"/>
      <c r="H20" s="57"/>
      <c r="I20" s="57"/>
      <c r="J20" s="57"/>
      <c r="K20" s="57"/>
      <c r="L20" s="99" t="str">
        <f>"FOR omgezet naar lijfrente in "&amp;(J7)</f>
        <v>FOR omgezet naar lijfrente in 2020</v>
      </c>
      <c r="M20" s="102">
        <v>0</v>
      </c>
      <c r="N20" s="103" t="s">
        <v>3</v>
      </c>
      <c r="O20" s="104">
        <f>ROUNDUP(I47,0)</f>
        <v>0</v>
      </c>
      <c r="P20" s="57"/>
      <c r="Q20" s="57"/>
      <c r="R20" s="57"/>
      <c r="S20" s="57"/>
      <c r="T20" s="58"/>
      <c r="AH20" s="45"/>
      <c r="AI20" s="45"/>
      <c r="AJ20" s="45"/>
      <c r="AK20" s="45"/>
      <c r="AL20" s="45"/>
      <c r="AM20" s="45"/>
      <c r="AN20" s="45"/>
    </row>
    <row r="21" spans="1:40"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c r="AM21" s="45"/>
      <c r="AN21" s="45"/>
    </row>
    <row r="22" spans="1:40" x14ac:dyDescent="0.25">
      <c r="A22" s="53"/>
      <c r="B22" s="54"/>
      <c r="C22" s="54"/>
      <c r="D22" s="54"/>
      <c r="E22" s="54"/>
      <c r="F22" s="54"/>
      <c r="G22" s="54"/>
      <c r="H22" s="54"/>
      <c r="I22" s="54"/>
      <c r="J22" s="54"/>
      <c r="K22" s="54"/>
      <c r="L22" s="54"/>
      <c r="M22" s="54"/>
      <c r="N22" s="54"/>
      <c r="O22" s="54"/>
      <c r="P22" s="54"/>
      <c r="Q22" s="54"/>
      <c r="R22" s="54"/>
      <c r="S22" s="54"/>
      <c r="T22" s="55"/>
      <c r="U22" s="105"/>
      <c r="AH22" s="45"/>
      <c r="AI22" s="45"/>
      <c r="AJ22" s="45"/>
      <c r="AK22" s="45"/>
      <c r="AL22" s="45"/>
      <c r="AM22" s="45"/>
      <c r="AN22" s="45"/>
    </row>
    <row r="23" spans="1:40"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c r="AM23" s="45"/>
      <c r="AN23" s="45"/>
    </row>
    <row r="24" spans="1:40" ht="18.75" thickBot="1" x14ac:dyDescent="0.3">
      <c r="A24" s="46"/>
      <c r="B24" s="47"/>
      <c r="C24" s="47"/>
      <c r="D24" s="47"/>
      <c r="E24" s="47"/>
      <c r="F24" s="47"/>
      <c r="G24" s="47"/>
      <c r="H24" s="47"/>
      <c r="I24" s="106" t="str">
        <f>"Beschikbare jaarruimte in "&amp;J7</f>
        <v>Beschikbare jaarruimte in 2020</v>
      </c>
      <c r="J24" s="107"/>
      <c r="K24" s="107"/>
      <c r="L24" s="108"/>
      <c r="M24" s="109">
        <f>MAX(0,ROUNDUP(O8*O9-J18*J19-M18,0))*AB13</f>
        <v>0</v>
      </c>
      <c r="N24" s="47"/>
      <c r="O24" s="47"/>
      <c r="P24" s="242"/>
      <c r="Q24" s="243"/>
      <c r="R24" s="47"/>
      <c r="S24" s="47"/>
      <c r="T24" s="48"/>
      <c r="AH24" s="45"/>
      <c r="AI24" s="45"/>
      <c r="AJ24" s="45"/>
      <c r="AK24" s="45"/>
      <c r="AL24" s="45"/>
      <c r="AM24" s="45"/>
      <c r="AN24" s="45"/>
    </row>
    <row r="25" spans="1:40"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c r="AM25" s="45"/>
      <c r="AN25" s="45"/>
    </row>
    <row r="26" spans="1:40" ht="18.75" thickBot="1" x14ac:dyDescent="0.3">
      <c r="A26" s="46"/>
      <c r="B26" s="47"/>
      <c r="C26" s="47"/>
      <c r="D26" s="47"/>
      <c r="E26" s="47"/>
      <c r="F26" s="47"/>
      <c r="G26" s="47"/>
      <c r="H26" s="47"/>
      <c r="I26" s="114" t="str">
        <f>"Beschikbare reserveringsruimte in "&amp;J7</f>
        <v>Beschikbare reserveringsruimte in 2020</v>
      </c>
      <c r="J26" s="115"/>
      <c r="K26" s="115"/>
      <c r="L26" s="116"/>
      <c r="M26" s="109">
        <f>MIN(SUM(J38:P38),AF8,CHOOSE(AG10,AF7,AG7))</f>
        <v>0</v>
      </c>
      <c r="N26" s="47"/>
      <c r="O26" s="47"/>
      <c r="P26" s="47"/>
      <c r="Q26" s="47"/>
      <c r="R26" s="47"/>
      <c r="S26" s="47"/>
      <c r="T26" s="48"/>
      <c r="V26" s="117"/>
      <c r="AA26" s="45"/>
      <c r="AB26" s="45"/>
      <c r="AC26" s="45"/>
      <c r="AD26" s="42"/>
      <c r="AE26" s="42"/>
      <c r="AF26" s="42"/>
      <c r="AG26" s="42"/>
    </row>
    <row r="27" spans="1:40"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W27" s="121"/>
      <c r="X27" s="121"/>
      <c r="Y27" s="121"/>
      <c r="Z27" s="121"/>
      <c r="AA27" s="45"/>
      <c r="AB27" s="45"/>
      <c r="AC27" s="45"/>
      <c r="AD27" s="42"/>
      <c r="AE27" s="42"/>
      <c r="AF27" s="42"/>
      <c r="AG27" s="42"/>
    </row>
    <row r="28" spans="1:40" ht="18.75" thickBot="1" x14ac:dyDescent="0.3">
      <c r="A28" s="46"/>
      <c r="B28" s="47"/>
      <c r="C28" s="47"/>
      <c r="D28" s="47"/>
      <c r="E28" s="47"/>
      <c r="F28" s="47"/>
      <c r="G28" s="47"/>
      <c r="H28" s="47"/>
      <c r="I28" s="122" t="str">
        <f>"Maximaal toegelaten lijfrentestorting in "&amp;J7</f>
        <v>Maximaal toegelaten lijfrentestorting in 2020</v>
      </c>
      <c r="J28" s="123"/>
      <c r="K28" s="123"/>
      <c r="L28" s="124"/>
      <c r="M28" s="109">
        <f>M24+M26+M20</f>
        <v>0</v>
      </c>
      <c r="N28" s="47"/>
      <c r="O28" s="47"/>
      <c r="P28" s="47"/>
      <c r="Q28" s="47"/>
      <c r="R28" s="47"/>
      <c r="S28" s="47"/>
      <c r="T28" s="48"/>
      <c r="AA28" s="45"/>
      <c r="AB28" s="45"/>
      <c r="AC28" s="45"/>
      <c r="AD28" s="42"/>
      <c r="AE28" s="42"/>
      <c r="AF28" s="42"/>
      <c r="AG28" s="42"/>
    </row>
    <row r="29" spans="1:40"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40" x14ac:dyDescent="0.25">
      <c r="A30" s="46"/>
      <c r="B30" s="47"/>
      <c r="C30" s="47"/>
      <c r="D30" s="47"/>
      <c r="E30" s="47"/>
      <c r="F30" s="47"/>
      <c r="G30" s="47"/>
      <c r="H30" s="47"/>
      <c r="I30" s="125" t="str">
        <f>"Gestort aan lijfrente in "&amp;J7</f>
        <v>Gestort aan lijfrente in 2020</v>
      </c>
      <c r="J30" s="126"/>
      <c r="K30" s="126"/>
      <c r="L30" s="127"/>
      <c r="M30" s="128">
        <v>0</v>
      </c>
      <c r="N30" s="47"/>
      <c r="O30" s="47"/>
      <c r="P30" s="47"/>
      <c r="Q30" s="47"/>
      <c r="R30" s="47"/>
      <c r="S30" s="47"/>
      <c r="T30" s="48"/>
      <c r="AA30" s="45"/>
      <c r="AB30" s="45"/>
      <c r="AC30" s="45"/>
      <c r="AD30" s="42"/>
      <c r="AE30" s="42"/>
      <c r="AF30" s="42"/>
      <c r="AG30" s="42"/>
    </row>
    <row r="31" spans="1:40"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40"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40"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40" ht="18.75" thickBot="1" x14ac:dyDescent="0.3">
      <c r="A34" s="46"/>
      <c r="B34" s="47"/>
      <c r="C34" s="47"/>
      <c r="D34" s="47"/>
      <c r="E34" s="47"/>
      <c r="F34" s="47"/>
      <c r="G34" s="47"/>
      <c r="H34" s="47"/>
      <c r="I34" s="138" t="str">
        <f>"Nog maximaal extra in te leggen in "&amp;J7</f>
        <v>Nog maximaal extra in te leggen in 2020</v>
      </c>
      <c r="J34" s="139"/>
      <c r="K34" s="140"/>
      <c r="L34" s="141"/>
      <c r="M34" s="109">
        <f>M28-M30</f>
        <v>0</v>
      </c>
      <c r="N34" s="47"/>
      <c r="O34" s="47"/>
      <c r="P34" s="47"/>
      <c r="Q34" s="47"/>
      <c r="R34" s="47"/>
      <c r="S34" s="47"/>
      <c r="T34" s="48"/>
      <c r="AA34" s="45"/>
      <c r="AB34" s="45"/>
      <c r="AC34" s="45"/>
      <c r="AD34" s="42"/>
      <c r="AE34" s="42"/>
      <c r="AF34" s="42"/>
      <c r="AG34" s="42"/>
    </row>
    <row r="35" spans="1:40" x14ac:dyDescent="0.25">
      <c r="A35" s="46"/>
      <c r="B35" s="47"/>
      <c r="C35" s="47"/>
      <c r="D35" s="47"/>
      <c r="E35" s="47"/>
      <c r="F35" s="47"/>
      <c r="G35" s="47"/>
      <c r="H35" s="47"/>
      <c r="I35" s="47"/>
      <c r="J35" s="118"/>
      <c r="K35" s="118"/>
      <c r="L35" s="118"/>
      <c r="M35" s="118"/>
      <c r="N35" s="118"/>
      <c r="O35" s="118"/>
      <c r="P35" s="118"/>
      <c r="Q35" s="118"/>
      <c r="R35" s="118"/>
      <c r="S35" s="47"/>
      <c r="T35" s="48"/>
      <c r="AA35" s="45"/>
      <c r="AB35" s="45"/>
      <c r="AC35" s="45"/>
      <c r="AD35" s="42"/>
      <c r="AE35" s="42"/>
      <c r="AF35" s="42"/>
      <c r="AG35" s="42"/>
    </row>
    <row r="36" spans="1:40" x14ac:dyDescent="0.25">
      <c r="A36" s="46"/>
      <c r="B36" s="47"/>
      <c r="C36" s="47"/>
      <c r="D36" s="47"/>
      <c r="E36" s="47"/>
      <c r="F36" s="118"/>
      <c r="G36" s="118"/>
      <c r="H36" s="118"/>
      <c r="I36" s="143"/>
      <c r="J36" s="119"/>
      <c r="K36" s="144"/>
      <c r="L36" s="144"/>
      <c r="M36" s="144"/>
      <c r="N36" s="144"/>
      <c r="O36" s="144"/>
      <c r="P36" s="118"/>
      <c r="Q36" s="144"/>
      <c r="R36" s="118"/>
      <c r="S36" s="47"/>
      <c r="T36" s="48"/>
      <c r="AA36" s="146"/>
      <c r="AB36" s="146"/>
      <c r="AC36" s="146"/>
      <c r="AD36" s="146"/>
      <c r="AE36" s="146"/>
      <c r="AF36" s="146"/>
      <c r="AG36" s="146"/>
      <c r="AH36" s="45"/>
      <c r="AI36" s="45"/>
      <c r="AJ36" s="45"/>
      <c r="AK36" s="45"/>
      <c r="AL36" s="45"/>
      <c r="AM36" s="45"/>
      <c r="AN36" s="45"/>
    </row>
    <row r="37" spans="1:40" x14ac:dyDescent="0.25">
      <c r="A37" s="46"/>
      <c r="B37" s="47"/>
      <c r="C37" s="47"/>
      <c r="D37" s="147"/>
      <c r="E37" s="147"/>
      <c r="F37" s="147"/>
      <c r="G37" s="148" t="s">
        <v>6</v>
      </c>
      <c r="H37" s="144"/>
      <c r="I37" s="149">
        <f>J7</f>
        <v>2020</v>
      </c>
      <c r="J37" s="149">
        <f t="shared" ref="J37" si="0">I37-1</f>
        <v>2019</v>
      </c>
      <c r="K37" s="149">
        <f t="shared" ref="K37" si="1">J37-1</f>
        <v>2018</v>
      </c>
      <c r="L37" s="149">
        <f t="shared" ref="L37" si="2">K37-1</f>
        <v>2017</v>
      </c>
      <c r="M37" s="149">
        <f t="shared" ref="M37" si="3">L37-1</f>
        <v>2016</v>
      </c>
      <c r="N37" s="149">
        <f t="shared" ref="N37" si="4">M37-1</f>
        <v>2015</v>
      </c>
      <c r="O37" s="149">
        <f t="shared" ref="O37" si="5">N37-1</f>
        <v>2014</v>
      </c>
      <c r="P37" s="118"/>
      <c r="Q37" s="179"/>
      <c r="R37" s="118"/>
      <c r="S37" s="47"/>
      <c r="T37" s="48"/>
      <c r="AA37" s="146"/>
      <c r="AB37" s="146"/>
      <c r="AC37" s="146"/>
      <c r="AD37" s="146"/>
      <c r="AE37" s="146"/>
      <c r="AF37" s="146"/>
      <c r="AG37" s="146"/>
      <c r="AH37" s="45"/>
      <c r="AI37" s="45"/>
      <c r="AJ37" s="45"/>
      <c r="AK37" s="45"/>
      <c r="AL37" s="45"/>
      <c r="AM37" s="45"/>
      <c r="AN37" s="45"/>
    </row>
    <row r="38" spans="1:40" x14ac:dyDescent="0.25">
      <c r="A38" s="46"/>
      <c r="B38" s="47"/>
      <c r="C38" s="47"/>
      <c r="D38" s="150"/>
      <c r="E38" s="150"/>
      <c r="F38" s="150"/>
      <c r="G38" s="151" t="str">
        <f>"Nog ongebruikt begin "&amp;J7</f>
        <v>Nog ongebruikt begin 2020</v>
      </c>
      <c r="H38" s="152"/>
      <c r="I38" s="153">
        <f>M24</f>
        <v>0</v>
      </c>
      <c r="J38" s="152">
        <f>IF($AB$13,'2019'!I40,0)</f>
        <v>0</v>
      </c>
      <c r="K38" s="152">
        <f>IF($AB$13,'2019'!J40,0)</f>
        <v>0</v>
      </c>
      <c r="L38" s="152">
        <f>IF($AB$13,'2019'!K40,0)</f>
        <v>0</v>
      </c>
      <c r="M38" s="152">
        <f>IF($AB$13,'2019'!L40,0)</f>
        <v>0</v>
      </c>
      <c r="N38" s="152">
        <f>IF($AB$13,'2019'!M40,0)</f>
        <v>0</v>
      </c>
      <c r="O38" s="152">
        <f>IF($AB$13,'2019'!N40,0)</f>
        <v>0</v>
      </c>
      <c r="P38" s="118"/>
      <c r="Q38" s="179"/>
      <c r="R38" s="118"/>
      <c r="S38" s="47"/>
      <c r="T38" s="48"/>
      <c r="AA38" s="146"/>
      <c r="AB38" s="146"/>
      <c r="AC38" s="146"/>
      <c r="AD38" s="146"/>
      <c r="AE38" s="146"/>
      <c r="AF38" s="146"/>
      <c r="AG38" s="146"/>
      <c r="AH38" s="45"/>
      <c r="AI38" s="45"/>
      <c r="AJ38" s="45"/>
      <c r="AK38" s="45"/>
      <c r="AL38" s="45"/>
      <c r="AM38" s="45"/>
      <c r="AN38" s="45"/>
    </row>
    <row r="39" spans="1:40" x14ac:dyDescent="0.25">
      <c r="A39" s="46"/>
      <c r="B39" s="47"/>
      <c r="C39" s="47"/>
      <c r="D39" s="150"/>
      <c r="E39" s="150"/>
      <c r="F39" s="150"/>
      <c r="G39" s="151" t="str">
        <f>"Gebruikt in "&amp;J7</f>
        <v>Gebruikt in 2020</v>
      </c>
      <c r="H39" s="152"/>
      <c r="I39" s="154">
        <f>M32</f>
        <v>0</v>
      </c>
      <c r="J39" s="154">
        <f>IF(J38&lt;($M31-SUM(K39:$T39)),J38,($M31-SUM(K39:$T39)))</f>
        <v>0</v>
      </c>
      <c r="K39" s="154">
        <f>IF(K38&lt;($M31-SUM(L39:$T39)),K38,($M31-SUM(L39:$T39)))</f>
        <v>0</v>
      </c>
      <c r="L39" s="154">
        <f>IF(L38&lt;($M31-SUM(M39:$T39)),L38,($M31-SUM(M39:$T39)))</f>
        <v>0</v>
      </c>
      <c r="M39" s="154">
        <f>IF(M38&lt;($M31-SUM(N39:$T39)),M38,($M31-SUM(N39:$T39)))</f>
        <v>0</v>
      </c>
      <c r="N39" s="154">
        <f>IF(N38&lt;($M31-SUM(O39:$T39)),N38,($M31-SUM(O39:$T39)))</f>
        <v>0</v>
      </c>
      <c r="O39" s="154">
        <f>IF(O38&lt;($M31-SUM(P39:$T39)),O38,($M31-SUM(P39:$T39)))</f>
        <v>0</v>
      </c>
      <c r="P39" s="118"/>
      <c r="Q39" s="179"/>
      <c r="R39" s="118"/>
      <c r="S39" s="47"/>
      <c r="T39" s="48"/>
      <c r="AH39" s="45"/>
      <c r="AI39" s="45"/>
      <c r="AJ39" s="45"/>
      <c r="AK39" s="45"/>
      <c r="AL39" s="45"/>
      <c r="AM39" s="45"/>
      <c r="AN39" s="45"/>
    </row>
    <row r="40" spans="1:40" x14ac:dyDescent="0.25">
      <c r="A40" s="46"/>
      <c r="B40" s="47"/>
      <c r="C40" s="47"/>
      <c r="D40" s="147"/>
      <c r="E40" s="147"/>
      <c r="F40" s="147"/>
      <c r="G40" s="155" t="s">
        <v>24</v>
      </c>
      <c r="H40" s="152"/>
      <c r="I40" s="180">
        <f>I38-I39</f>
        <v>0</v>
      </c>
      <c r="J40" s="180">
        <f>J38-J39</f>
        <v>0</v>
      </c>
      <c r="K40" s="180">
        <f t="shared" ref="K40:O40" si="6">K38-K39</f>
        <v>0</v>
      </c>
      <c r="L40" s="180">
        <f t="shared" si="6"/>
        <v>0</v>
      </c>
      <c r="M40" s="180">
        <f t="shared" si="6"/>
        <v>0</v>
      </c>
      <c r="N40" s="180">
        <f t="shared" si="6"/>
        <v>0</v>
      </c>
      <c r="O40" s="180">
        <f t="shared" si="6"/>
        <v>0</v>
      </c>
      <c r="P40" s="118"/>
      <c r="Q40" s="179"/>
      <c r="R40" s="118"/>
      <c r="S40" s="47"/>
      <c r="T40" s="48"/>
      <c r="AA40" s="146"/>
      <c r="AB40" s="146"/>
      <c r="AC40" s="146"/>
      <c r="AD40" s="146"/>
      <c r="AE40" s="146"/>
      <c r="AF40" s="146"/>
      <c r="AG40" s="146"/>
      <c r="AH40" s="45"/>
      <c r="AI40" s="45"/>
      <c r="AJ40" s="45"/>
      <c r="AK40" s="45"/>
      <c r="AL40" s="45"/>
      <c r="AM40" s="45"/>
      <c r="AN40" s="45"/>
    </row>
    <row r="41" spans="1:40" x14ac:dyDescent="0.25">
      <c r="A41" s="46"/>
      <c r="B41" s="47"/>
      <c r="C41" s="47"/>
      <c r="D41" s="144"/>
      <c r="E41" s="144"/>
      <c r="F41" s="144"/>
      <c r="G41" s="153"/>
      <c r="H41" s="152"/>
      <c r="I41" s="167"/>
      <c r="J41" s="144"/>
      <c r="K41" s="144"/>
      <c r="L41" s="144"/>
      <c r="M41" s="144"/>
      <c r="N41" s="144"/>
      <c r="O41" s="144"/>
      <c r="P41" s="118"/>
      <c r="Q41" s="144"/>
      <c r="R41" s="118"/>
      <c r="S41" s="47"/>
      <c r="T41" s="48"/>
      <c r="AA41" s="146"/>
      <c r="AB41" s="146"/>
      <c r="AC41" s="146"/>
      <c r="AD41" s="146"/>
      <c r="AE41" s="146"/>
      <c r="AF41" s="146"/>
      <c r="AG41" s="146"/>
      <c r="AH41" s="45"/>
      <c r="AI41" s="45"/>
      <c r="AJ41" s="45"/>
      <c r="AK41" s="45"/>
      <c r="AL41" s="45"/>
      <c r="AM41" s="45"/>
      <c r="AN41" s="45"/>
    </row>
    <row r="42" spans="1:40" x14ac:dyDescent="0.25">
      <c r="A42" s="46"/>
      <c r="B42" s="47"/>
      <c r="C42" s="47"/>
      <c r="D42" s="147"/>
      <c r="E42" s="147"/>
      <c r="F42" s="147"/>
      <c r="G42" s="158" t="s">
        <v>23</v>
      </c>
      <c r="H42" s="158"/>
      <c r="I42" s="144"/>
      <c r="J42" s="144"/>
      <c r="K42" s="144"/>
      <c r="L42" s="144"/>
      <c r="M42" s="144"/>
      <c r="N42" s="144"/>
      <c r="O42" s="144"/>
      <c r="P42" s="144"/>
      <c r="Q42" s="144"/>
      <c r="R42" s="118"/>
      <c r="S42" s="47"/>
      <c r="T42" s="48"/>
      <c r="AA42" s="146"/>
      <c r="AB42" s="146"/>
      <c r="AC42" s="146"/>
      <c r="AD42" s="146"/>
      <c r="AE42" s="146"/>
      <c r="AF42" s="146"/>
      <c r="AG42" s="146"/>
      <c r="AH42" s="45"/>
      <c r="AI42" s="45"/>
      <c r="AJ42" s="45"/>
      <c r="AK42" s="45"/>
      <c r="AL42" s="45"/>
      <c r="AM42" s="45"/>
      <c r="AN42" s="45"/>
    </row>
    <row r="43" spans="1:40" x14ac:dyDescent="0.25">
      <c r="A43" s="46"/>
      <c r="B43" s="47"/>
      <c r="C43" s="47"/>
      <c r="D43" s="150"/>
      <c r="E43" s="150"/>
      <c r="F43" s="150"/>
      <c r="G43" s="159" t="str">
        <f>"Stand FOR begin "&amp;(J7-1)</f>
        <v>Stand FOR begin 2019</v>
      </c>
      <c r="H43" s="159"/>
      <c r="I43" s="160">
        <f>'2019'!I47</f>
        <v>0</v>
      </c>
      <c r="J43" s="144"/>
      <c r="K43" s="144"/>
      <c r="L43" s="144"/>
      <c r="M43" s="144"/>
      <c r="N43" s="144"/>
      <c r="O43" s="144"/>
      <c r="P43" s="144"/>
      <c r="Q43" s="144"/>
      <c r="R43" s="118"/>
      <c r="S43" s="47"/>
      <c r="T43" s="48"/>
      <c r="AA43" s="146"/>
      <c r="AB43" s="146"/>
      <c r="AC43" s="146"/>
      <c r="AD43" s="146"/>
      <c r="AE43" s="146"/>
      <c r="AF43" s="146"/>
      <c r="AG43" s="146"/>
      <c r="AH43" s="45"/>
      <c r="AI43" s="45"/>
      <c r="AJ43" s="45"/>
      <c r="AK43" s="45"/>
      <c r="AL43" s="45"/>
      <c r="AM43" s="45"/>
      <c r="AN43" s="45"/>
    </row>
    <row r="44" spans="1:40" x14ac:dyDescent="0.25">
      <c r="A44" s="46"/>
      <c r="B44" s="47"/>
      <c r="C44" s="47"/>
      <c r="D44" s="150"/>
      <c r="E44" s="150"/>
      <c r="F44" s="150"/>
      <c r="G44" s="159" t="str">
        <f>L18</f>
        <v>Toename FOR in 2019</v>
      </c>
      <c r="H44" s="159"/>
      <c r="I44" s="160">
        <f>M18</f>
        <v>0</v>
      </c>
      <c r="J44" s="144"/>
      <c r="K44" s="144"/>
      <c r="L44" s="144"/>
      <c r="M44" s="144"/>
      <c r="N44" s="144"/>
      <c r="O44" s="144"/>
      <c r="P44" s="144"/>
      <c r="Q44" s="144"/>
      <c r="R44" s="47"/>
      <c r="S44" s="47"/>
      <c r="T44" s="48"/>
      <c r="AA44" s="146"/>
      <c r="AB44" s="146"/>
      <c r="AC44" s="146"/>
      <c r="AD44" s="146"/>
      <c r="AE44" s="146"/>
      <c r="AF44" s="146"/>
      <c r="AG44" s="146"/>
      <c r="AH44" s="45"/>
      <c r="AI44" s="45"/>
      <c r="AJ44" s="45"/>
      <c r="AK44" s="45"/>
      <c r="AL44" s="45"/>
      <c r="AM44" s="45"/>
      <c r="AN44" s="45"/>
    </row>
    <row r="45" spans="1:40" x14ac:dyDescent="0.25">
      <c r="A45" s="46"/>
      <c r="B45" s="47"/>
      <c r="C45" s="47"/>
      <c r="D45" s="150"/>
      <c r="E45" s="150"/>
      <c r="F45" s="150"/>
      <c r="G45" s="159" t="str">
        <f>L19</f>
        <v>Afname FOR in 2019</v>
      </c>
      <c r="H45" s="159"/>
      <c r="I45" s="160">
        <f>M19</f>
        <v>0</v>
      </c>
      <c r="J45" s="144"/>
      <c r="K45" s="144"/>
      <c r="L45" s="144"/>
      <c r="M45" s="144"/>
      <c r="N45" s="144"/>
      <c r="O45" s="144"/>
      <c r="P45" s="144"/>
      <c r="Q45" s="144"/>
      <c r="R45" s="47"/>
      <c r="S45" s="47"/>
      <c r="T45" s="48"/>
      <c r="AA45" s="146"/>
      <c r="AB45" s="146"/>
      <c r="AC45" s="146"/>
      <c r="AD45" s="146"/>
      <c r="AE45" s="146"/>
      <c r="AF45" s="146"/>
      <c r="AG45" s="146"/>
      <c r="AH45" s="45"/>
      <c r="AI45" s="45"/>
      <c r="AJ45" s="45"/>
      <c r="AK45" s="45"/>
      <c r="AL45" s="45"/>
      <c r="AM45" s="45"/>
      <c r="AN45" s="45"/>
    </row>
    <row r="46" spans="1:40" x14ac:dyDescent="0.25">
      <c r="A46" s="46"/>
      <c r="B46" s="47"/>
      <c r="C46" s="47"/>
      <c r="D46" s="150"/>
      <c r="E46" s="150"/>
      <c r="F46" s="150"/>
      <c r="G46" s="159" t="str">
        <f>"Bedrag FOR omgezet naar lijfrente in "&amp;(J7-1)</f>
        <v>Bedrag FOR omgezet naar lijfrente in 2019</v>
      </c>
      <c r="H46" s="159"/>
      <c r="I46" s="161">
        <f>'2019'!M20</f>
        <v>0</v>
      </c>
      <c r="J46" s="144"/>
      <c r="K46" s="144"/>
      <c r="L46" s="144"/>
      <c r="M46" s="144"/>
      <c r="N46" s="144"/>
      <c r="O46" s="144"/>
      <c r="P46" s="144"/>
      <c r="Q46" s="144"/>
      <c r="R46" s="47"/>
      <c r="S46" s="47"/>
      <c r="T46" s="48"/>
      <c r="AA46" s="146"/>
      <c r="AB46" s="146"/>
      <c r="AC46" s="146"/>
      <c r="AD46" s="146"/>
      <c r="AE46" s="146"/>
      <c r="AF46" s="146"/>
      <c r="AG46" s="146"/>
      <c r="AH46" s="45"/>
      <c r="AI46" s="45"/>
      <c r="AJ46" s="45"/>
      <c r="AK46" s="45"/>
      <c r="AL46" s="45"/>
      <c r="AM46" s="45"/>
      <c r="AN46" s="45"/>
    </row>
    <row r="47" spans="1:40" x14ac:dyDescent="0.25">
      <c r="A47" s="46"/>
      <c r="B47" s="47"/>
      <c r="C47" s="47"/>
      <c r="D47" s="147"/>
      <c r="E47" s="147"/>
      <c r="F47" s="147"/>
      <c r="G47" s="162" t="str">
        <f>"Stand FOR eind "&amp;(J7-1)</f>
        <v>Stand FOR eind 2019</v>
      </c>
      <c r="H47" s="162"/>
      <c r="I47" s="163">
        <f>SUM(I43:I44)-I45-I46</f>
        <v>0</v>
      </c>
      <c r="J47" s="144"/>
      <c r="K47" s="144"/>
      <c r="L47" s="144"/>
      <c r="M47" s="144"/>
      <c r="N47" s="144"/>
      <c r="O47" s="144"/>
      <c r="P47" s="144"/>
      <c r="Q47" s="144"/>
      <c r="R47" s="47"/>
      <c r="S47" s="47"/>
      <c r="T47" s="48"/>
      <c r="AA47" s="146"/>
      <c r="AB47" s="146"/>
      <c r="AC47" s="146"/>
      <c r="AD47" s="146"/>
      <c r="AE47" s="146"/>
      <c r="AF47" s="146"/>
      <c r="AG47" s="146"/>
      <c r="AH47" s="45"/>
      <c r="AI47" s="45"/>
      <c r="AJ47" s="45"/>
      <c r="AK47" s="45"/>
      <c r="AL47" s="45"/>
      <c r="AM47" s="45"/>
      <c r="AN47" s="45"/>
    </row>
    <row r="48" spans="1:40" x14ac:dyDescent="0.25">
      <c r="A48" s="46"/>
      <c r="B48" s="47"/>
      <c r="C48" s="47"/>
      <c r="D48" s="144"/>
      <c r="E48" s="144"/>
      <c r="F48" s="144"/>
      <c r="G48" s="144"/>
      <c r="H48" s="144"/>
      <c r="I48" s="144"/>
      <c r="J48" s="144"/>
      <c r="K48" s="144"/>
      <c r="L48" s="144"/>
      <c r="M48" s="144"/>
      <c r="N48" s="144"/>
      <c r="O48" s="144"/>
      <c r="P48" s="144"/>
      <c r="Q48" s="144"/>
      <c r="R48" s="47"/>
      <c r="S48" s="47"/>
      <c r="T48" s="48"/>
      <c r="AA48" s="146"/>
      <c r="AB48" s="146"/>
      <c r="AC48" s="146"/>
      <c r="AD48" s="146"/>
      <c r="AE48" s="146"/>
      <c r="AF48" s="146"/>
      <c r="AG48" s="146"/>
      <c r="AH48" s="45"/>
      <c r="AI48" s="45"/>
      <c r="AJ48" s="45"/>
      <c r="AK48" s="45"/>
      <c r="AL48" s="45"/>
      <c r="AM48" s="45"/>
      <c r="AN48" s="45"/>
    </row>
    <row r="49" spans="1:40"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c r="AL49" s="45"/>
      <c r="AM49" s="45"/>
      <c r="AN49" s="45"/>
    </row>
    <row r="50" spans="1:40" x14ac:dyDescent="0.25">
      <c r="A50" s="46"/>
      <c r="B50" s="47"/>
      <c r="C50" s="47"/>
      <c r="D50" s="119"/>
      <c r="E50" s="164" t="s">
        <v>28</v>
      </c>
      <c r="F50" s="119"/>
      <c r="G50" s="165"/>
      <c r="H50" s="119"/>
      <c r="I50" s="144"/>
      <c r="J50" s="144"/>
      <c r="K50" s="144"/>
      <c r="L50" s="144"/>
      <c r="M50" s="144"/>
      <c r="N50" s="144"/>
      <c r="O50" s="144"/>
      <c r="P50" s="144"/>
      <c r="Q50" s="47"/>
      <c r="R50" s="47"/>
      <c r="S50" s="47"/>
      <c r="T50" s="48"/>
      <c r="AA50" s="146"/>
      <c r="AB50" s="146"/>
      <c r="AC50" s="146"/>
      <c r="AD50" s="146"/>
      <c r="AE50" s="146"/>
      <c r="AF50" s="146"/>
      <c r="AG50" s="146"/>
      <c r="AH50" s="45"/>
      <c r="AI50" s="45"/>
      <c r="AJ50" s="45"/>
      <c r="AK50" s="45"/>
      <c r="AL50" s="45"/>
      <c r="AM50" s="45"/>
      <c r="AN50" s="45"/>
    </row>
    <row r="51" spans="1:40" x14ac:dyDescent="0.25">
      <c r="A51" s="46"/>
      <c r="B51" s="47"/>
      <c r="C51" s="47"/>
      <c r="D51" s="166"/>
      <c r="E51" s="167" t="s">
        <v>47</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c r="AM51" s="45"/>
      <c r="AN51" s="45"/>
    </row>
    <row r="52" spans="1:40" ht="18.75" customHeight="1" x14ac:dyDescent="0.25">
      <c r="A52" s="46"/>
      <c r="B52" s="47"/>
      <c r="C52" s="47"/>
      <c r="D52" s="166"/>
      <c r="E52" s="167" t="s">
        <v>48</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c r="AM52" s="45"/>
      <c r="AN52" s="45"/>
    </row>
    <row r="53" spans="1:40" x14ac:dyDescent="0.25">
      <c r="A53" s="46"/>
      <c r="B53" s="47"/>
      <c r="C53" s="47"/>
      <c r="D53" s="166"/>
      <c r="E53" s="167" t="s">
        <v>49</v>
      </c>
      <c r="F53" s="168"/>
      <c r="G53" s="168"/>
      <c r="H53" s="168"/>
      <c r="I53" s="168"/>
      <c r="J53" s="168"/>
      <c r="K53" s="168"/>
      <c r="L53" s="168"/>
      <c r="M53" s="168"/>
      <c r="N53" s="168"/>
      <c r="O53" s="168"/>
      <c r="P53" s="168"/>
      <c r="Q53" s="47"/>
      <c r="R53" s="47"/>
      <c r="S53" s="47"/>
      <c r="T53" s="48"/>
      <c r="AA53" s="146"/>
      <c r="AB53" s="146"/>
      <c r="AC53" s="146"/>
      <c r="AD53" s="146"/>
      <c r="AE53" s="146"/>
      <c r="AF53" s="146"/>
      <c r="AG53" s="146"/>
      <c r="AH53" s="45"/>
      <c r="AI53" s="45"/>
      <c r="AJ53" s="45"/>
      <c r="AK53" s="45"/>
      <c r="AL53" s="45"/>
      <c r="AM53" s="45"/>
      <c r="AN53" s="45"/>
    </row>
    <row r="54" spans="1:40" x14ac:dyDescent="0.25">
      <c r="A54" s="46"/>
      <c r="B54" s="47"/>
      <c r="C54" s="47"/>
      <c r="D54" s="166"/>
      <c r="E54" s="167" t="s">
        <v>50</v>
      </c>
      <c r="F54" s="167"/>
      <c r="G54" s="167"/>
      <c r="H54" s="167"/>
      <c r="I54" s="167"/>
      <c r="J54" s="167"/>
      <c r="K54" s="167"/>
      <c r="L54" s="167"/>
      <c r="M54" s="167"/>
      <c r="N54" s="167"/>
      <c r="O54" s="167"/>
      <c r="P54" s="167"/>
      <c r="Q54" s="47"/>
      <c r="R54" s="47"/>
      <c r="S54" s="47"/>
      <c r="T54" s="48"/>
      <c r="AA54" s="146"/>
      <c r="AB54" s="146"/>
      <c r="AC54" s="146"/>
      <c r="AD54" s="146"/>
      <c r="AE54" s="146"/>
      <c r="AF54" s="146"/>
      <c r="AG54" s="146"/>
      <c r="AH54" s="45"/>
      <c r="AI54" s="45"/>
      <c r="AJ54" s="45"/>
      <c r="AK54" s="45"/>
      <c r="AL54" s="45"/>
      <c r="AM54" s="45"/>
      <c r="AN54" s="45"/>
    </row>
    <row r="55" spans="1:40" x14ac:dyDescent="0.25">
      <c r="A55" s="46"/>
      <c r="B55" s="47"/>
      <c r="C55" s="47"/>
      <c r="D55" s="166"/>
      <c r="E55" s="167"/>
      <c r="F55" s="167"/>
      <c r="G55" s="167"/>
      <c r="H55" s="167"/>
      <c r="I55" s="167"/>
      <c r="J55" s="167"/>
      <c r="K55" s="167"/>
      <c r="L55" s="167"/>
      <c r="M55" s="167"/>
      <c r="N55" s="167"/>
      <c r="O55" s="167"/>
      <c r="P55" s="167"/>
      <c r="Q55" s="47"/>
      <c r="R55" s="47"/>
      <c r="S55" s="47"/>
      <c r="T55" s="48"/>
      <c r="AA55" s="146"/>
    </row>
    <row r="56" spans="1:40" ht="18.75" thickBot="1" x14ac:dyDescent="0.3">
      <c r="A56" s="169"/>
      <c r="B56" s="170"/>
      <c r="C56" s="170"/>
      <c r="D56" s="171"/>
      <c r="E56" s="172"/>
      <c r="F56" s="172"/>
      <c r="G56" s="172"/>
      <c r="H56" s="172"/>
      <c r="I56" s="172"/>
      <c r="J56" s="172"/>
      <c r="K56" s="172"/>
      <c r="L56" s="172"/>
      <c r="M56" s="172"/>
      <c r="N56" s="172"/>
      <c r="O56" s="172"/>
      <c r="P56" s="172"/>
      <c r="Q56" s="170"/>
      <c r="R56" s="172"/>
      <c r="S56" s="172"/>
      <c r="T56" s="173"/>
      <c r="AA56" s="146"/>
    </row>
    <row r="59" spans="1:40" x14ac:dyDescent="0.25">
      <c r="A59" s="45"/>
      <c r="B59" s="45"/>
      <c r="C59" s="45"/>
      <c r="D59" s="174"/>
      <c r="E59" s="45"/>
      <c r="F59" s="45"/>
      <c r="G59" s="45"/>
      <c r="H59" s="45"/>
      <c r="I59" s="45"/>
      <c r="J59" s="45"/>
      <c r="K59" s="45"/>
      <c r="L59" s="45"/>
      <c r="M59" s="45"/>
      <c r="N59" s="45"/>
      <c r="O59" s="45"/>
      <c r="P59" s="45"/>
      <c r="Q59" s="45"/>
      <c r="R59" s="45"/>
      <c r="S59" s="45"/>
      <c r="T59" s="45"/>
    </row>
    <row r="60" spans="1:40" x14ac:dyDescent="0.25">
      <c r="A60" s="45"/>
      <c r="B60" s="45"/>
      <c r="C60" s="45"/>
      <c r="D60" s="45"/>
      <c r="E60" s="45"/>
      <c r="F60" s="45"/>
      <c r="G60" s="45"/>
      <c r="H60" s="45"/>
      <c r="I60" s="45"/>
      <c r="J60" s="45"/>
      <c r="K60" s="45"/>
      <c r="L60" s="45"/>
      <c r="M60" s="45"/>
      <c r="N60" s="45"/>
      <c r="O60" s="45"/>
      <c r="P60" s="45"/>
      <c r="Q60" s="45"/>
    </row>
    <row r="61" spans="1:40" x14ac:dyDescent="0.25">
      <c r="A61" s="45"/>
      <c r="B61" s="45"/>
      <c r="C61" s="45"/>
      <c r="D61" s="45"/>
      <c r="E61" s="45"/>
      <c r="F61" s="45"/>
      <c r="G61" s="45"/>
      <c r="H61" s="45"/>
      <c r="I61" s="45"/>
      <c r="J61" s="45"/>
      <c r="K61" s="45"/>
      <c r="L61" s="45"/>
      <c r="M61" s="45"/>
      <c r="N61" s="45"/>
      <c r="O61" s="45"/>
      <c r="P61" s="45"/>
      <c r="Q61" s="45"/>
      <c r="S61" s="42">
        <f>SUM(H40:O40)</f>
        <v>0</v>
      </c>
    </row>
    <row r="62" spans="1:40" x14ac:dyDescent="0.25">
      <c r="A62" s="45"/>
      <c r="B62" s="45"/>
      <c r="C62" s="45"/>
      <c r="D62" s="45"/>
      <c r="E62" s="45"/>
      <c r="F62" s="45"/>
      <c r="G62" s="45"/>
      <c r="H62" s="45"/>
      <c r="I62" s="45"/>
      <c r="J62" s="45"/>
      <c r="K62" s="45"/>
      <c r="L62" s="45"/>
      <c r="M62" s="45"/>
      <c r="N62" s="45"/>
      <c r="O62" s="45"/>
      <c r="P62" s="45"/>
      <c r="Q62" s="45"/>
    </row>
    <row r="63" spans="1:40" x14ac:dyDescent="0.25">
      <c r="A63" s="45"/>
      <c r="B63" s="45"/>
      <c r="C63" s="45"/>
      <c r="D63" s="45"/>
      <c r="E63" s="45"/>
      <c r="F63" s="45"/>
      <c r="G63" s="45"/>
      <c r="H63" s="45"/>
      <c r="I63" s="45"/>
      <c r="J63" s="45"/>
      <c r="K63" s="45"/>
      <c r="L63" s="45"/>
      <c r="M63" s="45"/>
      <c r="N63" s="45"/>
      <c r="O63" s="45"/>
      <c r="P63" s="45"/>
      <c r="Q63" s="45"/>
    </row>
    <row r="64" spans="1:40" ht="18.75" customHeight="1" x14ac:dyDescent="0.25">
      <c r="A64" s="45"/>
      <c r="B64" s="45"/>
      <c r="C64" s="45"/>
      <c r="D64" s="45"/>
      <c r="E64" s="45"/>
      <c r="F64" s="45"/>
      <c r="G64" s="45"/>
      <c r="H64" s="45"/>
      <c r="I64" s="45"/>
      <c r="J64" s="45"/>
      <c r="K64" s="45"/>
      <c r="L64" s="45"/>
      <c r="M64" s="45"/>
      <c r="N64" s="45"/>
      <c r="O64" s="45"/>
      <c r="P64" s="45"/>
      <c r="Q64" s="45"/>
    </row>
    <row r="65" spans="1:26" x14ac:dyDescent="0.25">
      <c r="A65" s="45"/>
      <c r="B65" s="45"/>
      <c r="C65" s="45"/>
      <c r="D65" s="45"/>
      <c r="E65" s="45"/>
      <c r="F65" s="45"/>
      <c r="G65" s="45"/>
      <c r="H65" s="45"/>
      <c r="I65" s="45"/>
      <c r="J65" s="45"/>
      <c r="K65" s="45"/>
      <c r="L65" s="45"/>
      <c r="M65" s="45"/>
      <c r="N65" s="45"/>
      <c r="O65" s="45"/>
      <c r="P65" s="45"/>
      <c r="Q65" s="45"/>
    </row>
    <row r="66" spans="1:26" ht="18.75" customHeight="1" x14ac:dyDescent="0.25">
      <c r="A66" s="45"/>
      <c r="B66" s="45"/>
      <c r="C66" s="45"/>
      <c r="D66" s="45"/>
      <c r="E66" s="45"/>
      <c r="F66" s="45"/>
      <c r="G66" s="45"/>
      <c r="H66" s="45"/>
      <c r="I66" s="45"/>
      <c r="J66" s="45"/>
      <c r="K66" s="45"/>
      <c r="L66" s="45"/>
      <c r="M66" s="45"/>
      <c r="N66" s="45"/>
      <c r="O66" s="45"/>
      <c r="P66" s="45"/>
      <c r="Q66" s="45"/>
    </row>
    <row r="67" spans="1:26" x14ac:dyDescent="0.25">
      <c r="A67" s="45"/>
      <c r="B67" s="45"/>
      <c r="C67" s="45"/>
      <c r="D67" s="45"/>
      <c r="E67" s="45"/>
      <c r="F67" s="45"/>
      <c r="G67" s="45"/>
      <c r="H67" s="45"/>
      <c r="I67" s="45"/>
      <c r="J67" s="45"/>
      <c r="K67" s="45"/>
      <c r="L67" s="45"/>
      <c r="M67" s="45"/>
      <c r="N67" s="45"/>
      <c r="O67" s="45"/>
      <c r="P67" s="45"/>
      <c r="Q67" s="45"/>
    </row>
    <row r="68" spans="1:26" x14ac:dyDescent="0.25">
      <c r="A68" s="45"/>
      <c r="B68" s="45"/>
      <c r="C68" s="45"/>
      <c r="D68" s="45"/>
      <c r="E68" s="45"/>
      <c r="F68" s="45"/>
      <c r="G68" s="45"/>
      <c r="H68" s="45"/>
      <c r="I68" s="45"/>
      <c r="J68" s="45"/>
      <c r="K68" s="45"/>
      <c r="L68" s="45"/>
      <c r="M68" s="45"/>
      <c r="N68" s="45"/>
      <c r="O68" s="45"/>
      <c r="P68" s="45"/>
      <c r="Q68" s="45"/>
    </row>
    <row r="69" spans="1:26" x14ac:dyDescent="0.25">
      <c r="A69" s="45"/>
      <c r="B69" s="45"/>
      <c r="C69" s="45"/>
      <c r="D69" s="45"/>
      <c r="E69" s="45"/>
      <c r="F69" s="45"/>
      <c r="G69" s="45"/>
      <c r="H69" s="45"/>
      <c r="I69" s="45"/>
      <c r="J69" s="45"/>
      <c r="K69" s="45"/>
      <c r="L69" s="45"/>
      <c r="M69" s="45"/>
      <c r="N69" s="45"/>
      <c r="O69" s="45"/>
      <c r="P69" s="45"/>
      <c r="Q69" s="45"/>
    </row>
    <row r="70" spans="1:26" x14ac:dyDescent="0.25">
      <c r="A70" s="45"/>
      <c r="B70" s="45"/>
      <c r="C70" s="45"/>
      <c r="D70" s="45"/>
      <c r="E70" s="45"/>
      <c r="F70" s="45"/>
      <c r="G70" s="45"/>
      <c r="H70" s="45"/>
      <c r="I70" s="45"/>
      <c r="J70" s="45"/>
      <c r="K70" s="45"/>
      <c r="L70" s="45"/>
      <c r="M70" s="45"/>
      <c r="N70" s="45"/>
      <c r="O70" s="45"/>
      <c r="P70" s="45"/>
      <c r="Q70" s="45"/>
    </row>
    <row r="71" spans="1:26" x14ac:dyDescent="0.25">
      <c r="A71" s="45"/>
      <c r="B71" s="45"/>
      <c r="C71" s="45"/>
      <c r="D71" s="45"/>
      <c r="E71" s="45"/>
      <c r="F71" s="45"/>
      <c r="G71" s="45"/>
      <c r="H71" s="45"/>
      <c r="I71" s="45"/>
      <c r="J71" s="45"/>
      <c r="K71" s="45"/>
      <c r="L71" s="45"/>
      <c r="M71" s="45"/>
      <c r="N71" s="45"/>
      <c r="O71" s="45"/>
      <c r="P71" s="45"/>
      <c r="Q71" s="45"/>
    </row>
    <row r="72" spans="1:26" x14ac:dyDescent="0.25">
      <c r="A72" s="45"/>
      <c r="B72" s="45"/>
      <c r="C72" s="45"/>
      <c r="D72" s="45"/>
      <c r="E72" s="45"/>
      <c r="F72" s="45"/>
      <c r="G72" s="45"/>
      <c r="H72" s="45"/>
      <c r="I72" s="45"/>
      <c r="J72" s="45"/>
      <c r="K72" s="45"/>
      <c r="L72" s="45"/>
      <c r="M72" s="45"/>
      <c r="N72" s="45"/>
      <c r="O72" s="45"/>
      <c r="P72" s="45"/>
      <c r="Q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U73" s="45"/>
      <c r="V73" s="45"/>
      <c r="W73" s="45"/>
      <c r="X73" s="45"/>
      <c r="Y73" s="45"/>
      <c r="Z73" s="45"/>
    </row>
    <row r="74" spans="1:26" x14ac:dyDescent="0.25">
      <c r="U74" s="45"/>
      <c r="V74" s="45"/>
      <c r="W74" s="45"/>
      <c r="X74" s="45"/>
      <c r="Y74" s="45"/>
      <c r="Z74" s="45"/>
    </row>
    <row r="75" spans="1:26" x14ac:dyDescent="0.25">
      <c r="U75" s="45"/>
      <c r="V75" s="45"/>
      <c r="W75" s="45"/>
      <c r="X75" s="45"/>
      <c r="Y75" s="45"/>
      <c r="Z75" s="45"/>
    </row>
    <row r="76" spans="1:26" x14ac:dyDescent="0.25">
      <c r="U76" s="45"/>
      <c r="V76" s="45"/>
      <c r="W76" s="45"/>
      <c r="X76" s="45"/>
      <c r="Y76" s="45"/>
      <c r="Z76" s="45"/>
    </row>
    <row r="77" spans="1:26" x14ac:dyDescent="0.25">
      <c r="U77" s="45"/>
      <c r="V77" s="45"/>
      <c r="W77" s="45"/>
      <c r="X77" s="45"/>
      <c r="Y77" s="45"/>
      <c r="Z77" s="45"/>
    </row>
    <row r="78" spans="1:26" x14ac:dyDescent="0.25">
      <c r="U78" s="45"/>
      <c r="V78" s="45"/>
      <c r="W78" s="45"/>
      <c r="X78" s="45"/>
      <c r="Y78" s="45"/>
      <c r="Z78" s="45"/>
    </row>
    <row r="79" spans="1:26" x14ac:dyDescent="0.25">
      <c r="U79" s="45"/>
      <c r="V79" s="45"/>
      <c r="W79" s="45"/>
      <c r="X79" s="45"/>
      <c r="Y79" s="45"/>
      <c r="Z79" s="45"/>
    </row>
    <row r="80" spans="1:26" x14ac:dyDescent="0.25">
      <c r="U80" s="45"/>
      <c r="V80" s="45"/>
      <c r="W80" s="45"/>
      <c r="X80" s="45"/>
      <c r="Y80" s="45"/>
      <c r="Z80" s="45"/>
    </row>
    <row r="81" spans="21:26" x14ac:dyDescent="0.25">
      <c r="U81" s="45"/>
      <c r="V81" s="45"/>
      <c r="W81" s="45"/>
      <c r="X81" s="45"/>
      <c r="Y81" s="45"/>
      <c r="Z81" s="45"/>
    </row>
    <row r="82" spans="21:26" x14ac:dyDescent="0.25">
      <c r="U82" s="45"/>
      <c r="V82" s="45"/>
      <c r="W82" s="45"/>
      <c r="X82" s="45"/>
      <c r="Y82" s="45"/>
      <c r="Z82" s="45"/>
    </row>
    <row r="83" spans="21:26" x14ac:dyDescent="0.25">
      <c r="U83" s="45"/>
      <c r="V83" s="45"/>
      <c r="W83" s="45"/>
      <c r="X83" s="45"/>
      <c r="Y83" s="45"/>
      <c r="Z83" s="45"/>
    </row>
    <row r="84" spans="21:26" x14ac:dyDescent="0.25">
      <c r="U84" s="45"/>
      <c r="V84" s="45"/>
      <c r="W84" s="45"/>
      <c r="X84" s="45"/>
      <c r="Y84" s="45"/>
      <c r="Z84" s="45"/>
    </row>
    <row r="85" spans="21:26" x14ac:dyDescent="0.25">
      <c r="U85" s="45"/>
      <c r="V85" s="45"/>
      <c r="W85" s="45"/>
      <c r="X85" s="45"/>
      <c r="Y85" s="45"/>
      <c r="Z85" s="45"/>
    </row>
    <row r="86" spans="21:26" x14ac:dyDescent="0.25">
      <c r="U86" s="45"/>
      <c r="V86" s="45"/>
      <c r="W86" s="45"/>
      <c r="X86" s="45"/>
      <c r="Y86" s="45"/>
      <c r="Z86" s="45"/>
    </row>
  </sheetData>
  <sheetProtection algorithmName="SHA-512" hashValue="jnLZtZeq2fcvSMZhuhMO60rKNWNfAZHZu29Zi7yFBYZJE6RNJBOZX0PNd5SxN0jqHbu+urpQiCOGPyzCXGuLng==" saltValue="zKgkob9oE5bo0zSHb7b8JA==" spinCount="100000" sheet="1" objects="1" scenarios="1"/>
  <mergeCells count="8">
    <mergeCell ref="AF4:AF5"/>
    <mergeCell ref="AG4:AG5"/>
    <mergeCell ref="P24:Q24"/>
    <mergeCell ref="AA3:AA5"/>
    <mergeCell ref="AB3:AB5"/>
    <mergeCell ref="AC3:AC5"/>
    <mergeCell ref="AD4:AD5"/>
    <mergeCell ref="AE4:AE5"/>
  </mergeCells>
  <phoneticPr fontId="6" type="noConversion"/>
  <dataValidations count="7">
    <dataValidation type="whole" operator="greaterThanOrEqual" allowBlank="1" showInputMessage="1" showErrorMessage="1" sqref="D14 D20 J18 M18" xr:uid="{00000000-0002-0000-0400-000000000000}">
      <formula1>0</formula1>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298A2FFE-6CAA-42D0-B53A-263B2F622AC1}">
      <formula1>0</formula1>
      <formula2>#REF!</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B5534225-70E3-422A-AFAC-0A62ED03D9E5}">
      <formula1>0</formula1>
      <formula2>#REF!</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1E494084-D670-4D05-BB57-DC116DDD8BCE}">
      <formula1>0</formula1>
      <formula2>O20</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ECEB4E2C-4F65-45AE-B0D5-96A236ED2607}">
      <formula1>0</formula1>
      <formula2>I43</formula2>
    </dataValidation>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1BA014DD-DD90-41B8-A24C-810AC6AA2F2F}">
      <formula1>0</formula1>
      <formula2>M28</formula2>
    </dataValidation>
    <dataValidation type="list" allowBlank="1" showInputMessage="1" showErrorMessage="1" sqref="M16" xr:uid="{6C517843-70CC-428B-8032-12EA724D8306}">
      <formula1>$AB$14:$AB$15</formula1>
    </dataValidation>
  </dataValidations>
  <hyperlinks>
    <hyperlink ref="E50" r:id="rId1" xr:uid="{3AA7DBE6-535F-472E-B2CF-78C726C74893}"/>
  </hyperlinks>
  <pageMargins left="0.79000000000000015" right="0.79000000000000015" top="0.98" bottom="0.98" header="0.59" footer="0.59"/>
  <pageSetup paperSize="0" scale="55" orientation="landscape" horizontalDpi="4294967292" verticalDpi="429496729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pageSetUpPr fitToPage="1"/>
  </sheetPr>
  <dimension ref="A1:AN86"/>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31.25" style="72" hidden="1" customWidth="1"/>
    <col min="33" max="33" width="73.5" style="72" hidden="1" customWidth="1"/>
    <col min="34" max="34" width="15" style="42" hidden="1" customWidth="1"/>
    <col min="35" max="35" width="11.75" style="42" hidden="1" customWidth="1"/>
    <col min="36" max="36" width="10" style="42" hidden="1" customWidth="1"/>
    <col min="37" max="37" width="21" style="42" hidden="1" customWidth="1"/>
    <col min="38" max="38" width="6.625" style="42" hidden="1" customWidth="1"/>
    <col min="39" max="39" width="7.625" style="42" hidden="1" customWidth="1"/>
    <col min="40" max="40" width="6.625" style="42" hidden="1" customWidth="1"/>
    <col min="41" max="41" width="0" style="42" hidden="1" customWidth="1"/>
    <col min="42" max="16384" width="10.625" style="42"/>
  </cols>
  <sheetData>
    <row r="1" spans="1:38" x14ac:dyDescent="0.25">
      <c r="A1" s="39"/>
      <c r="B1" s="40"/>
      <c r="C1" s="40"/>
      <c r="D1" s="40"/>
      <c r="E1" s="40"/>
      <c r="F1" s="40"/>
      <c r="G1" s="40"/>
      <c r="H1" s="40"/>
      <c r="I1" s="40"/>
      <c r="J1" s="40"/>
      <c r="K1" s="40"/>
      <c r="L1" s="40"/>
      <c r="M1" s="40"/>
      <c r="N1" s="40"/>
      <c r="O1" s="40"/>
      <c r="P1" s="40"/>
      <c r="Q1" s="40"/>
      <c r="R1" s="47"/>
      <c r="S1" s="47"/>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t="s">
        <v>11</v>
      </c>
      <c r="AG3" s="50"/>
      <c r="AH3" s="52" t="s">
        <v>20</v>
      </c>
      <c r="AI3" s="52" t="s">
        <v>21</v>
      </c>
      <c r="AJ3" s="45" t="s">
        <v>31</v>
      </c>
      <c r="AK3" s="45"/>
      <c r="AL3" s="45"/>
    </row>
    <row r="4" spans="1:38"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44">
        <f>VLOOKUP($J$7,gegevens!$B$6:$K$38,9)-10</f>
        <v>56</v>
      </c>
      <c r="AG4" s="244">
        <f>VLOOKUP($J$7,gegevens!$B$6:$K$38,10)</f>
        <v>4</v>
      </c>
      <c r="AH4" s="52"/>
      <c r="AI4" s="52" t="s">
        <v>22</v>
      </c>
      <c r="AJ4" s="45"/>
      <c r="AK4" s="45" t="s">
        <v>33</v>
      </c>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45"/>
      <c r="AG5" s="245"/>
      <c r="AH5" s="49"/>
      <c r="AI5" s="49"/>
      <c r="AJ5" s="45"/>
      <c r="AK5" s="45"/>
      <c r="AL5" s="45">
        <v>20</v>
      </c>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59">
        <v>8</v>
      </c>
      <c r="AH6" s="60">
        <v>11</v>
      </c>
      <c r="AI6" s="60">
        <v>12</v>
      </c>
      <c r="AJ6" s="60">
        <v>14</v>
      </c>
      <c r="AK6" s="60">
        <v>15</v>
      </c>
      <c r="AL6" s="60">
        <v>17</v>
      </c>
    </row>
    <row r="7" spans="1:38" ht="23.25" x14ac:dyDescent="0.35">
      <c r="A7" s="56"/>
      <c r="B7" s="61"/>
      <c r="C7" s="57"/>
      <c r="D7" s="57"/>
      <c r="E7" s="57"/>
      <c r="F7" s="57"/>
      <c r="G7" s="57"/>
      <c r="H7" s="57"/>
      <c r="I7" s="62" t="s">
        <v>40</v>
      </c>
      <c r="J7" s="175">
        <f>'2020'!J7-1</f>
        <v>2019</v>
      </c>
      <c r="K7" s="64"/>
      <c r="L7" s="64"/>
      <c r="M7" s="64"/>
      <c r="N7" s="57"/>
      <c r="O7" s="65">
        <f>AA7</f>
        <v>12275</v>
      </c>
      <c r="P7" s="66" t="s">
        <v>9</v>
      </c>
      <c r="Q7" s="57"/>
      <c r="R7" s="57"/>
      <c r="S7" s="57"/>
      <c r="T7" s="58"/>
      <c r="AA7" s="197">
        <f>VLOOKUP($J$7,gegevens!$B$6:$I$38,AA6)</f>
        <v>12275</v>
      </c>
      <c r="AB7" s="198">
        <f>VLOOKUP($J$7,gegevens!$B$6:$I$38,AB6)</f>
        <v>0.13300000000000001</v>
      </c>
      <c r="AC7" s="199">
        <f>VLOOKUP($J$7,gegevens!$B$6:$I$38,AC6)</f>
        <v>6.27</v>
      </c>
      <c r="AD7" s="197">
        <f>VLOOKUP($J$7,gegevens!$B$6:$I$38,AD6)</f>
        <v>95318</v>
      </c>
      <c r="AE7" s="197">
        <f>VLOOKUP($J$7,gegevens!$B$6:$I$38,AE6)</f>
        <v>12678</v>
      </c>
      <c r="AF7" s="197">
        <f>VLOOKUP($J$7,gegevens!$B$6:$I$38,AF6)</f>
        <v>7254</v>
      </c>
      <c r="AG7" s="197">
        <f>VLOOKUP($J$7,gegevens!$B$6:$O$38,AG6)</f>
        <v>14322</v>
      </c>
      <c r="AH7" s="198">
        <f>VLOOKUP($J$7-1,gegevens!$B$6:$O$38,AH6)</f>
        <v>19359</v>
      </c>
      <c r="AI7" s="197">
        <f>VLOOKUP($J$7-1,gegevens!$B$6:$O$38,AI6)</f>
        <v>9.4399999999999998E-2</v>
      </c>
      <c r="AJ7" s="197">
        <f>VLOOKUP($J$7,gegevens!$B$6:$AB$38,AJ6)</f>
        <v>0</v>
      </c>
      <c r="AK7" s="198">
        <f>VLOOKUP($J$7,gegevens!$B$6:$AB$38,AK6)</f>
        <v>107593</v>
      </c>
      <c r="AL7" s="67">
        <f>VLOOKUP($J$7,gegevens!$B$6:$AB$38,AL6)</f>
        <v>2.3E-2</v>
      </c>
    </row>
    <row r="8" spans="1:38" x14ac:dyDescent="0.25">
      <c r="A8" s="56"/>
      <c r="B8" s="57"/>
      <c r="C8" s="57"/>
      <c r="D8" s="57"/>
      <c r="E8" s="57"/>
      <c r="F8" s="57"/>
      <c r="G8" s="57"/>
      <c r="H8" s="57"/>
      <c r="I8" s="73"/>
      <c r="J8" s="57"/>
      <c r="K8" s="57"/>
      <c r="L8" s="57"/>
      <c r="M8" s="57"/>
      <c r="N8" s="57"/>
      <c r="O8" s="65">
        <f>MAX(0,ROUNDUP(MIN(J12+M12+P12-O7,AD7),0))*AB13</f>
        <v>0</v>
      </c>
      <c r="P8" s="66" t="str">
        <f>"Premiegrondslag in " &amp;J7</f>
        <v>Premiegrondslag in 2019</v>
      </c>
      <c r="Q8" s="57"/>
      <c r="R8" s="57"/>
      <c r="S8" s="57"/>
      <c r="T8" s="58"/>
      <c r="AA8" s="44"/>
      <c r="AB8" s="44"/>
      <c r="AC8" s="44"/>
      <c r="AD8" s="44"/>
      <c r="AE8" s="44"/>
      <c r="AF8" s="69">
        <f>IF(J7&gt;2022,AF7,ROUNDUP(AK7*O8,0))</f>
        <v>0</v>
      </c>
      <c r="AG8" s="228" t="s">
        <v>62</v>
      </c>
      <c r="AH8" s="52"/>
      <c r="AI8" s="52"/>
      <c r="AJ8" s="45"/>
      <c r="AK8" s="45"/>
      <c r="AL8" s="45"/>
    </row>
    <row r="9" spans="1:38" x14ac:dyDescent="0.25">
      <c r="A9" s="56"/>
      <c r="B9" s="57"/>
      <c r="C9" s="57"/>
      <c r="D9" s="57"/>
      <c r="E9" s="57"/>
      <c r="F9" s="57"/>
      <c r="G9" s="57"/>
      <c r="H9" s="57"/>
      <c r="I9" s="57"/>
      <c r="J9" s="212"/>
      <c r="K9" s="57"/>
      <c r="L9" s="57"/>
      <c r="M9" s="57"/>
      <c r="N9" s="57"/>
      <c r="O9" s="71">
        <f>AB7</f>
        <v>0.13300000000000001</v>
      </c>
      <c r="P9" s="66" t="s">
        <v>44</v>
      </c>
      <c r="Q9" s="57"/>
      <c r="R9" s="57"/>
      <c r="S9" s="57"/>
      <c r="T9" s="58"/>
      <c r="AB9" s="72" t="s">
        <v>18</v>
      </c>
      <c r="AC9" s="72" t="s">
        <v>17</v>
      </c>
      <c r="AH9" s="45"/>
      <c r="AI9" s="45"/>
      <c r="AJ9" s="45"/>
      <c r="AK9" s="45"/>
      <c r="AL9" s="45"/>
    </row>
    <row r="10" spans="1:38" x14ac:dyDescent="0.25">
      <c r="A10" s="56"/>
      <c r="B10" s="57"/>
      <c r="C10" s="57"/>
      <c r="D10" s="57"/>
      <c r="E10" s="57"/>
      <c r="F10" s="57"/>
      <c r="G10" s="57"/>
      <c r="H10" s="57"/>
      <c r="I10" s="73"/>
      <c r="J10" s="73"/>
      <c r="K10" s="73"/>
      <c r="L10" s="73"/>
      <c r="M10" s="73"/>
      <c r="N10" s="73"/>
      <c r="O10" s="73"/>
      <c r="P10" s="74"/>
      <c r="Q10" s="57"/>
      <c r="R10" s="57"/>
      <c r="S10" s="57"/>
      <c r="T10" s="58"/>
      <c r="AA10" s="72" t="s">
        <v>25</v>
      </c>
      <c r="AB10" s="196">
        <f>J7-YEAR(Geboortedatum)-1</f>
        <v>38</v>
      </c>
      <c r="AC10" s="196">
        <f>12-MONTH(Geboortedatum)</f>
        <v>11</v>
      </c>
      <c r="AF10" s="72" t="s">
        <v>19</v>
      </c>
      <c r="AG10" s="72">
        <f>IF(AB10&lt;AF4,1,IF(AB10&gt;AF4,2,IF(AC10&lt;AG4,1,2)))</f>
        <v>1</v>
      </c>
      <c r="AH10" s="45"/>
      <c r="AI10" s="45"/>
      <c r="AJ10" s="45"/>
      <c r="AK10" s="45"/>
      <c r="AL10" s="45">
        <f>IF($AB$10&lt;AL5,1-SUM($AJ10:AJ10),0)</f>
        <v>0</v>
      </c>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66</v>
      </c>
      <c r="AC11" s="196">
        <f>VLOOKUP($J$7,gegevens!$B$6:$K$38,10)</f>
        <v>4</v>
      </c>
      <c r="AI11" s="45"/>
      <c r="AJ11" s="45"/>
      <c r="AK11" s="45"/>
      <c r="AL11" s="45"/>
    </row>
    <row r="12" spans="1:38" x14ac:dyDescent="0.25">
      <c r="A12" s="56"/>
      <c r="B12" s="57"/>
      <c r="C12" s="57"/>
      <c r="D12" s="57"/>
      <c r="E12" s="57"/>
      <c r="F12" s="57"/>
      <c r="G12" s="57"/>
      <c r="H12" s="57"/>
      <c r="I12" s="78" t="str">
        <f>"Inkomen "&amp;(J7-1)</f>
        <v>Inkomen 2018</v>
      </c>
      <c r="J12" s="79">
        <v>0</v>
      </c>
      <c r="K12" s="80"/>
      <c r="L12" s="81" t="str">
        <f>"Winst/(Verlies) "&amp;($J$7-1)</f>
        <v>Winst/(Verlies) 2018</v>
      </c>
      <c r="M12" s="82">
        <v>0</v>
      </c>
      <c r="N12" s="75"/>
      <c r="O12" s="81" t="str">
        <f>"Overig inkomen "&amp;($J$7-1)</f>
        <v>Overig inkomen 2018</v>
      </c>
      <c r="P12" s="82">
        <v>0</v>
      </c>
      <c r="Q12" s="57"/>
      <c r="R12" s="57"/>
      <c r="S12" s="57"/>
      <c r="T12" s="58"/>
      <c r="AA12" s="72" t="s">
        <v>64</v>
      </c>
      <c r="AB12" s="234" t="b">
        <f>IFERROR(_xlfn.XLOOKUP(Geboortedatum,gegevens!$L$6:$L$38,gegevens!$B$6:$B$38,TRUE,1),FALSE)</f>
        <v>1</v>
      </c>
      <c r="AF12" s="84"/>
      <c r="AG12" s="83">
        <f>AB10-AB11+(AC10-AC11)/12</f>
        <v>-27.416666666666668</v>
      </c>
      <c r="AI12" s="45"/>
      <c r="AJ12" s="45"/>
      <c r="AK12" s="45"/>
      <c r="AL12" s="85"/>
    </row>
    <row r="13" spans="1:38" x14ac:dyDescent="0.25">
      <c r="A13" s="56"/>
      <c r="B13" s="57"/>
      <c r="C13" s="57"/>
      <c r="D13" s="57"/>
      <c r="E13" s="57"/>
      <c r="F13" s="57"/>
      <c r="G13" s="57"/>
      <c r="H13" s="57"/>
      <c r="I13" s="101"/>
      <c r="J13" s="57"/>
      <c r="K13" s="57"/>
      <c r="L13" s="86"/>
      <c r="M13" s="57"/>
      <c r="N13" s="75"/>
      <c r="O13" s="75"/>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89" t="s">
        <v>42</v>
      </c>
      <c r="M14" s="88"/>
      <c r="N14" s="57"/>
      <c r="O14" s="57"/>
      <c r="P14" s="57"/>
      <c r="Q14" s="57"/>
      <c r="R14" s="57"/>
      <c r="S14" s="57"/>
      <c r="T14" s="58"/>
      <c r="AB14" s="214">
        <v>0</v>
      </c>
      <c r="AH14" s="45"/>
      <c r="AI14" s="45"/>
      <c r="AJ14" s="45"/>
      <c r="AK14" s="45"/>
      <c r="AL14" s="45"/>
    </row>
    <row r="15" spans="1:38" x14ac:dyDescent="0.25">
      <c r="A15" s="56"/>
      <c r="B15" s="57"/>
      <c r="C15" s="57"/>
      <c r="D15" s="57"/>
      <c r="E15" s="57"/>
      <c r="F15" s="57"/>
      <c r="G15" s="57"/>
      <c r="H15" s="57"/>
      <c r="I15" s="177" t="s">
        <v>38</v>
      </c>
      <c r="J15" s="91"/>
      <c r="K15" s="57"/>
      <c r="L15" s="92" t="s">
        <v>43</v>
      </c>
      <c r="M15" s="91"/>
      <c r="N15" s="57"/>
      <c r="O15" s="57"/>
      <c r="P15" s="57"/>
      <c r="Q15" s="57"/>
      <c r="R15" s="57"/>
      <c r="S15" s="57"/>
      <c r="T15" s="58"/>
      <c r="AB15" s="214">
        <v>1</v>
      </c>
      <c r="AH15" s="45"/>
      <c r="AI15" s="45"/>
      <c r="AJ15" s="45"/>
      <c r="AK15" s="45"/>
      <c r="AL15" s="45"/>
    </row>
    <row r="16" spans="1:38" x14ac:dyDescent="0.25">
      <c r="A16" s="56"/>
      <c r="B16" s="57"/>
      <c r="C16" s="57"/>
      <c r="D16" s="57"/>
      <c r="E16" s="57"/>
      <c r="F16" s="57"/>
      <c r="G16" s="57"/>
      <c r="H16" s="57"/>
      <c r="I16" s="178"/>
      <c r="J16" s="94"/>
      <c r="K16" s="57"/>
      <c r="L16" s="95" t="str">
        <f>"in "&amp;($J$7-1)&amp;"?"</f>
        <v>in 2018?</v>
      </c>
      <c r="M16" s="96">
        <v>0</v>
      </c>
      <c r="N16" s="57"/>
      <c r="O16" s="57"/>
      <c r="P16" s="57"/>
      <c r="Q16" s="57"/>
      <c r="R16" s="57"/>
      <c r="S16" s="57"/>
      <c r="T16" s="58"/>
      <c r="AF16" s="45"/>
      <c r="AI16" s="45"/>
      <c r="AJ16" s="45"/>
      <c r="AK16" s="45"/>
      <c r="AL16" s="45"/>
    </row>
    <row r="17" spans="1:40"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40" x14ac:dyDescent="0.25">
      <c r="A18" s="56"/>
      <c r="B18" s="57"/>
      <c r="C18" s="57"/>
      <c r="D18" s="57"/>
      <c r="E18" s="57"/>
      <c r="F18" s="57"/>
      <c r="G18" s="57"/>
      <c r="H18" s="57"/>
      <c r="I18" s="97" t="str">
        <f>"Factor A "&amp;(J7-1)</f>
        <v>Factor A 2018</v>
      </c>
      <c r="J18" s="98">
        <v>0</v>
      </c>
      <c r="K18" s="57"/>
      <c r="L18" s="99" t="str">
        <f>"Toename FOR in "&amp;(J7-1)</f>
        <v>Toename FOR in 2018</v>
      </c>
      <c r="M18" s="100">
        <f>IF(AND(M16=1,M19=0),MIN(AH7*M12,AI7),0)</f>
        <v>0</v>
      </c>
      <c r="N18" s="57"/>
      <c r="O18" s="57"/>
      <c r="P18" s="57"/>
      <c r="Q18" s="57"/>
      <c r="R18" s="57"/>
      <c r="S18" s="57"/>
      <c r="T18" s="58"/>
      <c r="AH18" s="45"/>
      <c r="AI18" s="45"/>
      <c r="AJ18" s="45"/>
      <c r="AK18" s="45"/>
      <c r="AL18" s="45"/>
    </row>
    <row r="19" spans="1:40" x14ac:dyDescent="0.25">
      <c r="A19" s="56"/>
      <c r="B19" s="57"/>
      <c r="C19" s="57"/>
      <c r="D19" s="57"/>
      <c r="E19" s="57"/>
      <c r="F19" s="57"/>
      <c r="G19" s="57"/>
      <c r="H19" s="57"/>
      <c r="I19" s="101" t="s">
        <v>10</v>
      </c>
      <c r="J19" s="57">
        <f>AC7</f>
        <v>6.27</v>
      </c>
      <c r="K19" s="57"/>
      <c r="L19" s="99" t="str">
        <f>"Afname FOR in "&amp;(J7-1)</f>
        <v>Afname FOR in 2018</v>
      </c>
      <c r="M19" s="100">
        <v>0</v>
      </c>
      <c r="N19" s="57"/>
      <c r="O19" s="57"/>
      <c r="P19" s="57"/>
      <c r="Q19" s="57"/>
      <c r="R19" s="57"/>
      <c r="S19" s="57"/>
      <c r="T19" s="58"/>
      <c r="AH19" s="45"/>
      <c r="AI19" s="45"/>
      <c r="AJ19" s="45"/>
      <c r="AK19" s="45"/>
      <c r="AL19" s="45"/>
    </row>
    <row r="20" spans="1:40" x14ac:dyDescent="0.25">
      <c r="A20" s="56"/>
      <c r="B20" s="57"/>
      <c r="C20" s="57"/>
      <c r="D20" s="57"/>
      <c r="E20" s="57"/>
      <c r="F20" s="57"/>
      <c r="G20" s="57"/>
      <c r="H20" s="57"/>
      <c r="I20" s="57"/>
      <c r="J20" s="57"/>
      <c r="K20" s="57"/>
      <c r="L20" s="99" t="str">
        <f>"FOR omgezet naar lijfrente in "&amp;(J7)</f>
        <v>FOR omgezet naar lijfrente in 2019</v>
      </c>
      <c r="M20" s="102">
        <v>0</v>
      </c>
      <c r="N20" s="103" t="s">
        <v>3</v>
      </c>
      <c r="O20" s="104">
        <f>ROUNDUP(I47,0)</f>
        <v>0</v>
      </c>
      <c r="P20" s="57"/>
      <c r="Q20" s="57"/>
      <c r="R20" s="57"/>
      <c r="S20" s="57"/>
      <c r="T20" s="58"/>
      <c r="AH20" s="45"/>
      <c r="AI20" s="45"/>
      <c r="AJ20" s="45"/>
      <c r="AK20" s="45"/>
      <c r="AL20" s="45"/>
      <c r="AM20" s="45"/>
      <c r="AN20" s="45"/>
    </row>
    <row r="21" spans="1:40"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c r="AM21" s="45"/>
      <c r="AN21" s="45"/>
    </row>
    <row r="22" spans="1:40" x14ac:dyDescent="0.25">
      <c r="A22" s="53"/>
      <c r="B22" s="54"/>
      <c r="C22" s="54"/>
      <c r="D22" s="54"/>
      <c r="E22" s="54"/>
      <c r="F22" s="54"/>
      <c r="G22" s="54"/>
      <c r="H22" s="54"/>
      <c r="I22" s="54"/>
      <c r="J22" s="54"/>
      <c r="K22" s="54"/>
      <c r="L22" s="54"/>
      <c r="M22" s="54"/>
      <c r="N22" s="54"/>
      <c r="O22" s="54"/>
      <c r="P22" s="54"/>
      <c r="Q22" s="54"/>
      <c r="R22" s="54"/>
      <c r="S22" s="54"/>
      <c r="T22" s="55"/>
      <c r="U22" s="105"/>
      <c r="AH22" s="45"/>
      <c r="AI22" s="45"/>
      <c r="AJ22" s="45"/>
      <c r="AK22" s="45"/>
      <c r="AL22" s="45"/>
      <c r="AM22" s="45"/>
      <c r="AN22" s="45"/>
    </row>
    <row r="23" spans="1:40"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c r="AM23" s="45"/>
      <c r="AN23" s="45"/>
    </row>
    <row r="24" spans="1:40" ht="18.75" thickBot="1" x14ac:dyDescent="0.3">
      <c r="A24" s="46"/>
      <c r="B24" s="47"/>
      <c r="C24" s="47"/>
      <c r="D24" s="47"/>
      <c r="E24" s="47"/>
      <c r="F24" s="47"/>
      <c r="G24" s="47"/>
      <c r="H24" s="47"/>
      <c r="I24" s="106" t="str">
        <f>"Beschikbare jaarruimte in "&amp;J7</f>
        <v>Beschikbare jaarruimte in 2019</v>
      </c>
      <c r="J24" s="107"/>
      <c r="K24" s="107"/>
      <c r="L24" s="108"/>
      <c r="M24" s="109">
        <f>MAX(0,ROUNDUP(O8*O9-J18*J19-M18,0))*AB13</f>
        <v>0</v>
      </c>
      <c r="N24" s="47"/>
      <c r="O24" s="47"/>
      <c r="P24" s="242"/>
      <c r="Q24" s="243"/>
      <c r="R24" s="47"/>
      <c r="S24" s="47"/>
      <c r="T24" s="48"/>
      <c r="AH24" s="45"/>
      <c r="AI24" s="45"/>
      <c r="AJ24" s="45"/>
      <c r="AK24" s="45"/>
      <c r="AL24" s="45"/>
      <c r="AM24" s="45"/>
      <c r="AN24" s="45"/>
    </row>
    <row r="25" spans="1:40"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c r="AM25" s="45"/>
      <c r="AN25" s="45"/>
    </row>
    <row r="26" spans="1:40" ht="18.75" thickBot="1" x14ac:dyDescent="0.3">
      <c r="A26" s="46"/>
      <c r="B26" s="47"/>
      <c r="C26" s="47"/>
      <c r="D26" s="47"/>
      <c r="E26" s="47"/>
      <c r="F26" s="47"/>
      <c r="G26" s="47"/>
      <c r="H26" s="47"/>
      <c r="I26" s="114" t="str">
        <f>"Beschikbare reserveringsruimte in "&amp;J7</f>
        <v>Beschikbare reserveringsruimte in 2019</v>
      </c>
      <c r="J26" s="115"/>
      <c r="K26" s="115"/>
      <c r="L26" s="116"/>
      <c r="M26" s="109">
        <f>MIN(SUM(J38:P38),AF8,CHOOSE(AG10,AF7,AG7))</f>
        <v>0</v>
      </c>
      <c r="N26" s="47"/>
      <c r="O26" s="47"/>
      <c r="P26" s="47"/>
      <c r="Q26" s="47"/>
      <c r="R26" s="47"/>
      <c r="S26" s="47"/>
      <c r="T26" s="48"/>
      <c r="V26" s="117"/>
      <c r="AA26" s="45"/>
      <c r="AB26" s="45"/>
      <c r="AC26" s="45"/>
      <c r="AD26" s="42"/>
      <c r="AE26" s="42"/>
      <c r="AF26" s="42"/>
      <c r="AG26" s="42"/>
    </row>
    <row r="27" spans="1:40"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W27" s="121"/>
      <c r="X27" s="121"/>
      <c r="Y27" s="121"/>
      <c r="Z27" s="121"/>
      <c r="AA27" s="45"/>
      <c r="AB27" s="45"/>
      <c r="AC27" s="45"/>
      <c r="AD27" s="42"/>
      <c r="AE27" s="42"/>
      <c r="AF27" s="42"/>
      <c r="AG27" s="42"/>
    </row>
    <row r="28" spans="1:40" ht="18.75" thickBot="1" x14ac:dyDescent="0.3">
      <c r="A28" s="46"/>
      <c r="B28" s="47"/>
      <c r="C28" s="47"/>
      <c r="D28" s="47"/>
      <c r="E28" s="47"/>
      <c r="F28" s="47"/>
      <c r="G28" s="47"/>
      <c r="H28" s="47"/>
      <c r="I28" s="122" t="str">
        <f>"Maximaal toegelaten lijfrentestorting in "&amp;J7</f>
        <v>Maximaal toegelaten lijfrentestorting in 2019</v>
      </c>
      <c r="J28" s="123"/>
      <c r="K28" s="123"/>
      <c r="L28" s="124"/>
      <c r="M28" s="109">
        <f>M24+M26+M20</f>
        <v>0</v>
      </c>
      <c r="N28" s="47"/>
      <c r="O28" s="47"/>
      <c r="P28" s="47"/>
      <c r="Q28" s="47"/>
      <c r="R28" s="47"/>
      <c r="S28" s="47"/>
      <c r="T28" s="48"/>
      <c r="AA28" s="45"/>
      <c r="AB28" s="45"/>
      <c r="AC28" s="45"/>
      <c r="AD28" s="42"/>
      <c r="AE28" s="42"/>
      <c r="AF28" s="42"/>
      <c r="AG28" s="42"/>
    </row>
    <row r="29" spans="1:40"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40" x14ac:dyDescent="0.25">
      <c r="A30" s="46"/>
      <c r="B30" s="47"/>
      <c r="C30" s="47"/>
      <c r="D30" s="47"/>
      <c r="E30" s="47"/>
      <c r="F30" s="47"/>
      <c r="G30" s="47"/>
      <c r="H30" s="47"/>
      <c r="I30" s="125" t="str">
        <f>"Gestort aan lijfrente in "&amp;J7</f>
        <v>Gestort aan lijfrente in 2019</v>
      </c>
      <c r="J30" s="126"/>
      <c r="K30" s="126"/>
      <c r="L30" s="127"/>
      <c r="M30" s="128">
        <v>0</v>
      </c>
      <c r="N30" s="47"/>
      <c r="O30" s="47"/>
      <c r="P30" s="47"/>
      <c r="Q30" s="47"/>
      <c r="R30" s="47"/>
      <c r="S30" s="47"/>
      <c r="T30" s="48"/>
      <c r="AA30" s="45"/>
      <c r="AB30" s="45"/>
      <c r="AC30" s="45"/>
      <c r="AD30" s="42"/>
      <c r="AE30" s="42"/>
      <c r="AF30" s="42"/>
      <c r="AG30" s="42"/>
    </row>
    <row r="31" spans="1:40"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40"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40"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40" ht="18.75" thickBot="1" x14ac:dyDescent="0.3">
      <c r="A34" s="46"/>
      <c r="B34" s="47"/>
      <c r="C34" s="47"/>
      <c r="D34" s="47"/>
      <c r="E34" s="47"/>
      <c r="F34" s="47"/>
      <c r="G34" s="47"/>
      <c r="H34" s="47"/>
      <c r="I34" s="138" t="str">
        <f>"Nog maximaal extra in te leggen in "&amp;J7</f>
        <v>Nog maximaal extra in te leggen in 2019</v>
      </c>
      <c r="J34" s="139"/>
      <c r="K34" s="140"/>
      <c r="L34" s="141"/>
      <c r="M34" s="109">
        <f>M28-M30</f>
        <v>0</v>
      </c>
      <c r="N34" s="47"/>
      <c r="O34" s="47"/>
      <c r="P34" s="47"/>
      <c r="Q34" s="47"/>
      <c r="R34" s="47"/>
      <c r="S34" s="47"/>
      <c r="T34" s="48"/>
      <c r="AA34" s="45"/>
      <c r="AB34" s="45"/>
      <c r="AC34" s="45"/>
      <c r="AD34" s="42"/>
      <c r="AE34" s="42"/>
      <c r="AF34" s="42"/>
      <c r="AG34" s="42"/>
    </row>
    <row r="35" spans="1:40" x14ac:dyDescent="0.25">
      <c r="A35" s="46"/>
      <c r="B35" s="47"/>
      <c r="C35" s="47"/>
      <c r="D35" s="47"/>
      <c r="E35" s="47"/>
      <c r="F35" s="47"/>
      <c r="G35" s="47"/>
      <c r="H35" s="47"/>
      <c r="I35" s="47"/>
      <c r="J35" s="118"/>
      <c r="K35" s="118"/>
      <c r="L35" s="118"/>
      <c r="M35" s="118"/>
      <c r="N35" s="118"/>
      <c r="O35" s="118"/>
      <c r="P35" s="118"/>
      <c r="Q35" s="118"/>
      <c r="R35" s="118"/>
      <c r="S35" s="47"/>
      <c r="T35" s="48"/>
      <c r="AA35" s="45"/>
      <c r="AB35" s="45"/>
      <c r="AC35" s="45"/>
      <c r="AD35" s="42"/>
      <c r="AE35" s="42"/>
      <c r="AF35" s="42"/>
      <c r="AG35" s="42"/>
    </row>
    <row r="36" spans="1:40" x14ac:dyDescent="0.25">
      <c r="A36" s="46"/>
      <c r="B36" s="47"/>
      <c r="C36" s="47"/>
      <c r="D36" s="47"/>
      <c r="E36" s="47"/>
      <c r="F36" s="118"/>
      <c r="G36" s="118"/>
      <c r="H36" s="118"/>
      <c r="I36" s="143"/>
      <c r="J36" s="119"/>
      <c r="K36" s="144"/>
      <c r="L36" s="144"/>
      <c r="M36" s="144"/>
      <c r="N36" s="144"/>
      <c r="O36" s="118"/>
      <c r="P36" s="118"/>
      <c r="Q36" s="144"/>
      <c r="R36" s="118"/>
      <c r="S36" s="47"/>
      <c r="T36" s="48"/>
      <c r="AA36" s="146"/>
      <c r="AB36" s="146"/>
      <c r="AC36" s="146"/>
      <c r="AD36" s="146"/>
      <c r="AE36" s="146"/>
      <c r="AF36" s="146"/>
      <c r="AG36" s="146"/>
      <c r="AH36" s="45"/>
      <c r="AI36" s="45"/>
      <c r="AJ36" s="45"/>
      <c r="AK36" s="45"/>
      <c r="AL36" s="45"/>
      <c r="AM36" s="45"/>
      <c r="AN36" s="45"/>
    </row>
    <row r="37" spans="1:40" x14ac:dyDescent="0.25">
      <c r="A37" s="46"/>
      <c r="B37" s="47"/>
      <c r="C37" s="47"/>
      <c r="D37" s="147"/>
      <c r="E37" s="147"/>
      <c r="F37" s="147"/>
      <c r="G37" s="148" t="s">
        <v>6</v>
      </c>
      <c r="H37" s="144"/>
      <c r="I37" s="149">
        <f>J7</f>
        <v>2019</v>
      </c>
      <c r="J37" s="149">
        <f t="shared" ref="J37" si="0">I37-1</f>
        <v>2018</v>
      </c>
      <c r="K37" s="149">
        <f t="shared" ref="K37" si="1">J37-1</f>
        <v>2017</v>
      </c>
      <c r="L37" s="149">
        <f t="shared" ref="L37" si="2">K37-1</f>
        <v>2016</v>
      </c>
      <c r="M37" s="149">
        <f t="shared" ref="M37" si="3">L37-1</f>
        <v>2015</v>
      </c>
      <c r="N37" s="149">
        <f t="shared" ref="N37" si="4">M37-1</f>
        <v>2014</v>
      </c>
      <c r="O37" s="118"/>
      <c r="P37" s="118"/>
      <c r="Q37" s="179"/>
      <c r="R37" s="118"/>
      <c r="S37" s="47"/>
      <c r="T37" s="48"/>
      <c r="AA37" s="146"/>
      <c r="AB37" s="146"/>
      <c r="AC37" s="146"/>
      <c r="AD37" s="146"/>
      <c r="AE37" s="146"/>
      <c r="AF37" s="146"/>
      <c r="AG37" s="146"/>
      <c r="AH37" s="45"/>
      <c r="AI37" s="45"/>
      <c r="AJ37" s="45"/>
      <c r="AK37" s="45"/>
      <c r="AL37" s="45"/>
      <c r="AM37" s="45"/>
      <c r="AN37" s="45"/>
    </row>
    <row r="38" spans="1:40" x14ac:dyDescent="0.25">
      <c r="A38" s="46"/>
      <c r="B38" s="47"/>
      <c r="C38" s="47"/>
      <c r="D38" s="150"/>
      <c r="E38" s="150"/>
      <c r="F38" s="150"/>
      <c r="G38" s="151" t="str">
        <f>"Nog ongebruikt begin "&amp;J7</f>
        <v>Nog ongebruikt begin 2019</v>
      </c>
      <c r="H38" s="152"/>
      <c r="I38" s="153">
        <f>M24</f>
        <v>0</v>
      </c>
      <c r="J38" s="152">
        <f>IF($AB$13,'2018'!I40,0)</f>
        <v>0</v>
      </c>
      <c r="K38" s="152">
        <f>IF($AB$13,'2018'!J40,0)</f>
        <v>0</v>
      </c>
      <c r="L38" s="152">
        <f>IF($AB$13,'2018'!K40,0)</f>
        <v>0</v>
      </c>
      <c r="M38" s="152">
        <f>IF($AB$13,'2018'!L40,0)</f>
        <v>0</v>
      </c>
      <c r="N38" s="152">
        <f>IF($AB$13,'2018'!M40,0)</f>
        <v>0</v>
      </c>
      <c r="O38" s="118"/>
      <c r="P38" s="118"/>
      <c r="Q38" s="179"/>
      <c r="R38" s="118"/>
      <c r="S38" s="47"/>
      <c r="T38" s="48"/>
      <c r="AA38" s="146"/>
      <c r="AB38" s="146"/>
      <c r="AC38" s="146"/>
      <c r="AD38" s="146"/>
      <c r="AE38" s="146"/>
      <c r="AF38" s="146"/>
      <c r="AG38" s="146"/>
      <c r="AH38" s="45"/>
      <c r="AI38" s="45"/>
      <c r="AJ38" s="45"/>
      <c r="AK38" s="45"/>
      <c r="AL38" s="45"/>
      <c r="AM38" s="45"/>
      <c r="AN38" s="45"/>
    </row>
    <row r="39" spans="1:40" x14ac:dyDescent="0.25">
      <c r="A39" s="46"/>
      <c r="B39" s="47"/>
      <c r="C39" s="47"/>
      <c r="D39" s="150"/>
      <c r="E39" s="150"/>
      <c r="F39" s="150"/>
      <c r="G39" s="151" t="str">
        <f>"Gebruikt in "&amp;J7</f>
        <v>Gebruikt in 2019</v>
      </c>
      <c r="H39" s="152"/>
      <c r="I39" s="154">
        <f>M32</f>
        <v>0</v>
      </c>
      <c r="J39" s="154">
        <f>IF(J38&lt;($M31-SUM(K39:$T39)),J38,($M31-SUM(K39:$T39)))</f>
        <v>0</v>
      </c>
      <c r="K39" s="154">
        <f>IF(K38&lt;($M31-SUM(L39:$T39)),K38,($M31-SUM(L39:$T39)))</f>
        <v>0</v>
      </c>
      <c r="L39" s="154">
        <f>IF(L38&lt;($M31-SUM(M39:$T39)),L38,($M31-SUM(M39:$T39)))</f>
        <v>0</v>
      </c>
      <c r="M39" s="154">
        <f>IF(M38&lt;($M31-SUM(N39:$T39)),M38,($M31-SUM(N39:$T39)))</f>
        <v>0</v>
      </c>
      <c r="N39" s="154">
        <f>IF(N38&lt;($M31-SUM(O39:$T39)),N38,($M31-SUM(O39:$T39)))</f>
        <v>0</v>
      </c>
      <c r="O39" s="118"/>
      <c r="P39" s="118"/>
      <c r="Q39" s="179"/>
      <c r="R39" s="118"/>
      <c r="S39" s="47"/>
      <c r="T39" s="48"/>
      <c r="AH39" s="45"/>
      <c r="AI39" s="45"/>
      <c r="AJ39" s="45"/>
      <c r="AK39" s="45"/>
      <c r="AL39" s="45"/>
      <c r="AM39" s="45"/>
      <c r="AN39" s="45"/>
    </row>
    <row r="40" spans="1:40" x14ac:dyDescent="0.25">
      <c r="A40" s="46"/>
      <c r="B40" s="47"/>
      <c r="C40" s="47"/>
      <c r="D40" s="147"/>
      <c r="E40" s="147"/>
      <c r="F40" s="147"/>
      <c r="G40" s="155" t="s">
        <v>24</v>
      </c>
      <c r="H40" s="152"/>
      <c r="I40" s="180">
        <f>I38-I39</f>
        <v>0</v>
      </c>
      <c r="J40" s="180">
        <f>J38-J39</f>
        <v>0</v>
      </c>
      <c r="K40" s="180">
        <f t="shared" ref="K40:N40" si="5">K38-K39</f>
        <v>0</v>
      </c>
      <c r="L40" s="180">
        <f t="shared" si="5"/>
        <v>0</v>
      </c>
      <c r="M40" s="180">
        <f t="shared" si="5"/>
        <v>0</v>
      </c>
      <c r="N40" s="180">
        <f t="shared" si="5"/>
        <v>0</v>
      </c>
      <c r="O40" s="118"/>
      <c r="P40" s="118"/>
      <c r="Q40" s="179"/>
      <c r="R40" s="118"/>
      <c r="S40" s="47"/>
      <c r="T40" s="48"/>
      <c r="AA40" s="146"/>
      <c r="AB40" s="146"/>
      <c r="AC40" s="146"/>
      <c r="AD40" s="146"/>
      <c r="AE40" s="146"/>
      <c r="AF40" s="146"/>
      <c r="AG40" s="146"/>
      <c r="AH40" s="45"/>
      <c r="AI40" s="45"/>
      <c r="AJ40" s="45"/>
      <c r="AK40" s="45"/>
      <c r="AL40" s="45"/>
      <c r="AM40" s="45"/>
      <c r="AN40" s="45"/>
    </row>
    <row r="41" spans="1:40" x14ac:dyDescent="0.25">
      <c r="A41" s="46"/>
      <c r="B41" s="47"/>
      <c r="C41" s="47"/>
      <c r="D41" s="144"/>
      <c r="E41" s="144"/>
      <c r="F41" s="144"/>
      <c r="G41" s="153"/>
      <c r="H41" s="152"/>
      <c r="I41" s="167"/>
      <c r="J41" s="144"/>
      <c r="K41" s="144"/>
      <c r="L41" s="144"/>
      <c r="M41" s="144"/>
      <c r="N41" s="144"/>
      <c r="O41" s="144"/>
      <c r="P41" s="144"/>
      <c r="Q41" s="144"/>
      <c r="R41" s="118"/>
      <c r="S41" s="47"/>
      <c r="T41" s="48"/>
      <c r="AA41" s="146"/>
      <c r="AB41" s="146"/>
      <c r="AC41" s="146"/>
      <c r="AD41" s="146"/>
      <c r="AE41" s="146"/>
      <c r="AF41" s="146"/>
      <c r="AG41" s="146"/>
      <c r="AH41" s="45"/>
      <c r="AI41" s="45"/>
      <c r="AJ41" s="45"/>
      <c r="AK41" s="45"/>
      <c r="AL41" s="45"/>
      <c r="AM41" s="45"/>
      <c r="AN41" s="45"/>
    </row>
    <row r="42" spans="1:40" x14ac:dyDescent="0.25">
      <c r="A42" s="46"/>
      <c r="B42" s="47"/>
      <c r="C42" s="47"/>
      <c r="D42" s="147"/>
      <c r="E42" s="147"/>
      <c r="F42" s="147"/>
      <c r="G42" s="158" t="s">
        <v>23</v>
      </c>
      <c r="H42" s="158"/>
      <c r="I42" s="144"/>
      <c r="J42" s="144"/>
      <c r="K42" s="144"/>
      <c r="L42" s="144"/>
      <c r="M42" s="144"/>
      <c r="N42" s="144"/>
      <c r="O42" s="144"/>
      <c r="P42" s="144"/>
      <c r="Q42" s="144"/>
      <c r="R42" s="152"/>
      <c r="S42" s="47"/>
      <c r="T42" s="48"/>
      <c r="AA42" s="146"/>
      <c r="AB42" s="146"/>
      <c r="AC42" s="146"/>
      <c r="AD42" s="146"/>
      <c r="AE42" s="146"/>
      <c r="AF42" s="146"/>
      <c r="AG42" s="146"/>
      <c r="AH42" s="45"/>
      <c r="AI42" s="45"/>
      <c r="AJ42" s="45"/>
      <c r="AK42" s="45"/>
      <c r="AL42" s="45"/>
      <c r="AM42" s="45"/>
      <c r="AN42" s="45"/>
    </row>
    <row r="43" spans="1:40" x14ac:dyDescent="0.25">
      <c r="A43" s="46"/>
      <c r="B43" s="47"/>
      <c r="C43" s="47"/>
      <c r="D43" s="150"/>
      <c r="E43" s="150"/>
      <c r="F43" s="150"/>
      <c r="G43" s="159" t="str">
        <f>"Stand FOR begin "&amp;(J7-1)</f>
        <v>Stand FOR begin 2018</v>
      </c>
      <c r="H43" s="159"/>
      <c r="I43" s="160">
        <f>'2018'!I47</f>
        <v>0</v>
      </c>
      <c r="J43" s="144"/>
      <c r="K43" s="144"/>
      <c r="L43" s="144"/>
      <c r="M43" s="144"/>
      <c r="N43" s="144"/>
      <c r="O43" s="144"/>
      <c r="P43" s="144"/>
      <c r="Q43" s="144"/>
      <c r="R43" s="47"/>
      <c r="S43" s="47"/>
      <c r="T43" s="48"/>
      <c r="AA43" s="146"/>
      <c r="AB43" s="146"/>
      <c r="AC43" s="146"/>
      <c r="AD43" s="146"/>
      <c r="AE43" s="146"/>
      <c r="AF43" s="146"/>
      <c r="AG43" s="146"/>
      <c r="AH43" s="45"/>
      <c r="AI43" s="45"/>
      <c r="AJ43" s="45"/>
      <c r="AK43" s="45"/>
      <c r="AL43" s="45"/>
      <c r="AM43" s="45"/>
      <c r="AN43" s="45"/>
    </row>
    <row r="44" spans="1:40" x14ac:dyDescent="0.25">
      <c r="A44" s="46"/>
      <c r="B44" s="47"/>
      <c r="C44" s="47"/>
      <c r="D44" s="150"/>
      <c r="E44" s="150"/>
      <c r="F44" s="150"/>
      <c r="G44" s="159" t="str">
        <f>L18</f>
        <v>Toename FOR in 2018</v>
      </c>
      <c r="H44" s="159"/>
      <c r="I44" s="160">
        <f>M18</f>
        <v>0</v>
      </c>
      <c r="J44" s="144"/>
      <c r="K44" s="144"/>
      <c r="L44" s="144"/>
      <c r="M44" s="144"/>
      <c r="N44" s="144"/>
      <c r="O44" s="144"/>
      <c r="P44" s="144"/>
      <c r="Q44" s="144"/>
      <c r="R44" s="47"/>
      <c r="S44" s="47"/>
      <c r="T44" s="48"/>
      <c r="AA44" s="146"/>
      <c r="AB44" s="146"/>
      <c r="AC44" s="146"/>
      <c r="AD44" s="146"/>
      <c r="AE44" s="146"/>
      <c r="AF44" s="146"/>
      <c r="AG44" s="146"/>
      <c r="AH44" s="45"/>
      <c r="AI44" s="45"/>
      <c r="AJ44" s="45"/>
      <c r="AK44" s="45"/>
      <c r="AL44" s="45"/>
      <c r="AM44" s="45"/>
      <c r="AN44" s="45"/>
    </row>
    <row r="45" spans="1:40" x14ac:dyDescent="0.25">
      <c r="A45" s="46"/>
      <c r="B45" s="47"/>
      <c r="C45" s="47"/>
      <c r="D45" s="150"/>
      <c r="E45" s="150"/>
      <c r="F45" s="150"/>
      <c r="G45" s="159" t="str">
        <f>L19</f>
        <v>Afname FOR in 2018</v>
      </c>
      <c r="H45" s="159"/>
      <c r="I45" s="160">
        <f>M19</f>
        <v>0</v>
      </c>
      <c r="J45" s="144"/>
      <c r="K45" s="144"/>
      <c r="L45" s="144"/>
      <c r="M45" s="144"/>
      <c r="N45" s="144"/>
      <c r="O45" s="144"/>
      <c r="P45" s="144"/>
      <c r="Q45" s="144"/>
      <c r="R45" s="47"/>
      <c r="S45" s="47"/>
      <c r="T45" s="48"/>
      <c r="AA45" s="146"/>
      <c r="AB45" s="146"/>
      <c r="AC45" s="146"/>
      <c r="AD45" s="146"/>
      <c r="AE45" s="146"/>
      <c r="AF45" s="146"/>
      <c r="AG45" s="146"/>
      <c r="AH45" s="45"/>
      <c r="AI45" s="45"/>
      <c r="AJ45" s="45"/>
      <c r="AK45" s="45"/>
      <c r="AL45" s="45"/>
      <c r="AM45" s="45"/>
      <c r="AN45" s="45"/>
    </row>
    <row r="46" spans="1:40" x14ac:dyDescent="0.25">
      <c r="A46" s="46"/>
      <c r="B46" s="47"/>
      <c r="C46" s="47"/>
      <c r="D46" s="150"/>
      <c r="E46" s="150"/>
      <c r="F46" s="150"/>
      <c r="G46" s="159" t="str">
        <f>"Bedrag FOR omgezet naar lijfrente in "&amp;(J7-1)</f>
        <v>Bedrag FOR omgezet naar lijfrente in 2018</v>
      </c>
      <c r="H46" s="159"/>
      <c r="I46" s="161">
        <f>'2018'!M20</f>
        <v>0</v>
      </c>
      <c r="J46" s="144"/>
      <c r="K46" s="144"/>
      <c r="L46" s="144"/>
      <c r="M46" s="144"/>
      <c r="N46" s="144"/>
      <c r="O46" s="144"/>
      <c r="P46" s="144"/>
      <c r="Q46" s="144"/>
      <c r="R46" s="47"/>
      <c r="S46" s="47"/>
      <c r="T46" s="48"/>
      <c r="AA46" s="146"/>
      <c r="AB46" s="146"/>
      <c r="AC46" s="146"/>
      <c r="AD46" s="146"/>
      <c r="AE46" s="146"/>
      <c r="AF46" s="146"/>
      <c r="AG46" s="146"/>
      <c r="AH46" s="45"/>
      <c r="AI46" s="45"/>
      <c r="AJ46" s="45"/>
      <c r="AK46" s="45"/>
      <c r="AL46" s="45"/>
      <c r="AM46" s="45"/>
      <c r="AN46" s="45"/>
    </row>
    <row r="47" spans="1:40" x14ac:dyDescent="0.25">
      <c r="A47" s="46"/>
      <c r="B47" s="47"/>
      <c r="C47" s="47"/>
      <c r="D47" s="147"/>
      <c r="E47" s="147"/>
      <c r="F47" s="147"/>
      <c r="G47" s="162" t="str">
        <f>"Stand FOR eind "&amp;(J7-1)</f>
        <v>Stand FOR eind 2018</v>
      </c>
      <c r="H47" s="162"/>
      <c r="I47" s="163">
        <f>SUM(I43:I44)-I45-I46</f>
        <v>0</v>
      </c>
      <c r="J47" s="144"/>
      <c r="K47" s="144"/>
      <c r="L47" s="144"/>
      <c r="M47" s="144"/>
      <c r="N47" s="144"/>
      <c r="O47" s="144"/>
      <c r="P47" s="144"/>
      <c r="Q47" s="144"/>
      <c r="R47" s="47"/>
      <c r="S47" s="47"/>
      <c r="T47" s="48"/>
      <c r="AA47" s="146"/>
      <c r="AB47" s="146"/>
      <c r="AC47" s="146"/>
      <c r="AD47" s="146"/>
      <c r="AE47" s="146"/>
      <c r="AF47" s="146"/>
      <c r="AG47" s="146"/>
      <c r="AH47" s="45"/>
      <c r="AI47" s="45"/>
      <c r="AJ47" s="45"/>
      <c r="AK47" s="45"/>
      <c r="AL47" s="45"/>
      <c r="AM47" s="45"/>
      <c r="AN47" s="45"/>
    </row>
    <row r="48" spans="1:40" x14ac:dyDescent="0.25">
      <c r="A48" s="46"/>
      <c r="B48" s="47"/>
      <c r="C48" s="47"/>
      <c r="D48" s="144"/>
      <c r="E48" s="144"/>
      <c r="F48" s="144"/>
      <c r="G48" s="144"/>
      <c r="H48" s="144"/>
      <c r="I48" s="144"/>
      <c r="J48" s="144"/>
      <c r="K48" s="144"/>
      <c r="L48" s="144"/>
      <c r="M48" s="144"/>
      <c r="N48" s="144"/>
      <c r="O48" s="144"/>
      <c r="P48" s="144"/>
      <c r="Q48" s="144"/>
      <c r="R48" s="47"/>
      <c r="S48" s="47"/>
      <c r="T48" s="48"/>
      <c r="AA48" s="146"/>
      <c r="AB48" s="146"/>
      <c r="AC48" s="146"/>
      <c r="AD48" s="146"/>
      <c r="AE48" s="146"/>
      <c r="AF48" s="146"/>
      <c r="AG48" s="146"/>
      <c r="AH48" s="45"/>
      <c r="AI48" s="45"/>
      <c r="AJ48" s="45"/>
      <c r="AK48" s="45"/>
      <c r="AL48" s="45"/>
      <c r="AM48" s="45"/>
      <c r="AN48" s="45"/>
    </row>
    <row r="49" spans="1:40"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c r="AL49" s="45"/>
      <c r="AM49" s="45"/>
      <c r="AN49" s="45"/>
    </row>
    <row r="50" spans="1:40" x14ac:dyDescent="0.25">
      <c r="A50" s="46"/>
      <c r="B50" s="47"/>
      <c r="C50" s="47"/>
      <c r="D50" s="119"/>
      <c r="E50" s="164" t="s">
        <v>28</v>
      </c>
      <c r="F50" s="119"/>
      <c r="G50" s="165"/>
      <c r="H50" s="119"/>
      <c r="I50" s="144"/>
      <c r="J50" s="144"/>
      <c r="K50" s="144"/>
      <c r="L50" s="144"/>
      <c r="M50" s="144"/>
      <c r="N50" s="144"/>
      <c r="O50" s="144"/>
      <c r="P50" s="144"/>
      <c r="Q50" s="47"/>
      <c r="R50" s="47"/>
      <c r="S50" s="47"/>
      <c r="T50" s="48"/>
      <c r="AA50" s="146"/>
      <c r="AB50" s="146"/>
      <c r="AC50" s="146"/>
      <c r="AD50" s="146"/>
      <c r="AE50" s="146"/>
      <c r="AF50" s="146"/>
      <c r="AG50" s="146"/>
      <c r="AH50" s="45"/>
      <c r="AI50" s="45"/>
      <c r="AJ50" s="45"/>
      <c r="AK50" s="45"/>
      <c r="AL50" s="45"/>
      <c r="AM50" s="45"/>
      <c r="AN50" s="45"/>
    </row>
    <row r="51" spans="1:40" x14ac:dyDescent="0.25">
      <c r="A51" s="46"/>
      <c r="B51" s="47"/>
      <c r="C51" s="47"/>
      <c r="D51" s="166"/>
      <c r="E51" s="167" t="s">
        <v>47</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c r="AM51" s="45"/>
      <c r="AN51" s="45"/>
    </row>
    <row r="52" spans="1:40" ht="18.75" customHeight="1" x14ac:dyDescent="0.25">
      <c r="A52" s="46"/>
      <c r="B52" s="47"/>
      <c r="C52" s="47"/>
      <c r="D52" s="166"/>
      <c r="E52" s="167" t="s">
        <v>48</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c r="AM52" s="45"/>
      <c r="AN52" s="45"/>
    </row>
    <row r="53" spans="1:40" x14ac:dyDescent="0.25">
      <c r="A53" s="46"/>
      <c r="B53" s="47"/>
      <c r="C53" s="47"/>
      <c r="D53" s="166"/>
      <c r="E53" s="167" t="s">
        <v>49</v>
      </c>
      <c r="F53" s="168"/>
      <c r="G53" s="168"/>
      <c r="H53" s="168"/>
      <c r="I53" s="168"/>
      <c r="J53" s="168"/>
      <c r="K53" s="168"/>
      <c r="L53" s="168"/>
      <c r="M53" s="168"/>
      <c r="N53" s="168"/>
      <c r="O53" s="168"/>
      <c r="P53" s="168"/>
      <c r="Q53" s="47"/>
      <c r="R53" s="47"/>
      <c r="S53" s="47"/>
      <c r="T53" s="48"/>
      <c r="AA53" s="146"/>
      <c r="AB53" s="146"/>
      <c r="AC53" s="146"/>
      <c r="AD53" s="146"/>
      <c r="AE53" s="146"/>
      <c r="AF53" s="146"/>
      <c r="AG53" s="146"/>
      <c r="AH53" s="45"/>
      <c r="AI53" s="45"/>
      <c r="AJ53" s="45"/>
      <c r="AK53" s="45"/>
      <c r="AL53" s="45"/>
      <c r="AM53" s="45"/>
      <c r="AN53" s="45"/>
    </row>
    <row r="54" spans="1:40" x14ac:dyDescent="0.25">
      <c r="A54" s="46"/>
      <c r="B54" s="47"/>
      <c r="C54" s="47"/>
      <c r="D54" s="166"/>
      <c r="E54" s="167" t="s">
        <v>50</v>
      </c>
      <c r="F54" s="167"/>
      <c r="G54" s="167"/>
      <c r="H54" s="167"/>
      <c r="I54" s="167"/>
      <c r="J54" s="167"/>
      <c r="K54" s="167"/>
      <c r="L54" s="167"/>
      <c r="M54" s="167"/>
      <c r="N54" s="167"/>
      <c r="O54" s="167"/>
      <c r="P54" s="167"/>
      <c r="Q54" s="47"/>
      <c r="R54" s="47"/>
      <c r="S54" s="47"/>
      <c r="T54" s="48"/>
      <c r="AA54" s="146"/>
      <c r="AB54" s="146"/>
      <c r="AC54" s="146"/>
      <c r="AD54" s="146"/>
      <c r="AE54" s="146"/>
      <c r="AF54" s="146"/>
      <c r="AG54" s="146"/>
      <c r="AH54" s="45"/>
      <c r="AI54" s="45"/>
      <c r="AJ54" s="45"/>
      <c r="AK54" s="45"/>
      <c r="AL54" s="45"/>
      <c r="AM54" s="45"/>
      <c r="AN54" s="45"/>
    </row>
    <row r="55" spans="1:40" x14ac:dyDescent="0.25">
      <c r="A55" s="46"/>
      <c r="B55" s="47"/>
      <c r="C55" s="47"/>
      <c r="D55" s="166"/>
      <c r="E55" s="167"/>
      <c r="F55" s="167"/>
      <c r="G55" s="167"/>
      <c r="H55" s="167"/>
      <c r="I55" s="167"/>
      <c r="J55" s="167"/>
      <c r="K55" s="167"/>
      <c r="L55" s="167"/>
      <c r="M55" s="167"/>
      <c r="N55" s="167"/>
      <c r="O55" s="167"/>
      <c r="P55" s="167"/>
      <c r="Q55" s="47"/>
      <c r="R55" s="47"/>
      <c r="S55" s="47"/>
      <c r="T55" s="48"/>
      <c r="AA55" s="146"/>
    </row>
    <row r="56" spans="1:40" ht="18.75" thickBot="1" x14ac:dyDescent="0.3">
      <c r="A56" s="169"/>
      <c r="B56" s="170"/>
      <c r="C56" s="170"/>
      <c r="D56" s="171"/>
      <c r="E56" s="172"/>
      <c r="F56" s="172"/>
      <c r="G56" s="172"/>
      <c r="H56" s="172"/>
      <c r="I56" s="172"/>
      <c r="J56" s="172"/>
      <c r="K56" s="172"/>
      <c r="L56" s="172"/>
      <c r="M56" s="172"/>
      <c r="N56" s="172"/>
      <c r="O56" s="172"/>
      <c r="P56" s="172"/>
      <c r="Q56" s="170"/>
      <c r="R56" s="172"/>
      <c r="S56" s="172"/>
      <c r="T56" s="173"/>
      <c r="AA56" s="146"/>
    </row>
    <row r="59" spans="1:40" x14ac:dyDescent="0.25">
      <c r="A59" s="45"/>
      <c r="B59" s="45"/>
      <c r="C59" s="45"/>
      <c r="D59" s="174"/>
      <c r="E59" s="45"/>
      <c r="F59" s="45"/>
      <c r="G59" s="45"/>
      <c r="H59" s="45"/>
      <c r="I59" s="45"/>
      <c r="J59" s="45"/>
      <c r="K59" s="45"/>
      <c r="L59" s="45"/>
      <c r="M59" s="45"/>
      <c r="N59" s="45"/>
      <c r="O59" s="45"/>
      <c r="P59" s="45"/>
      <c r="Q59" s="45"/>
      <c r="R59" s="45"/>
      <c r="S59" s="45"/>
      <c r="T59" s="45"/>
    </row>
    <row r="60" spans="1:40" x14ac:dyDescent="0.25">
      <c r="A60" s="45"/>
      <c r="B60" s="45"/>
      <c r="C60" s="45"/>
      <c r="D60" s="45"/>
      <c r="E60" s="45"/>
      <c r="F60" s="45"/>
      <c r="G60" s="45"/>
      <c r="H60" s="45"/>
      <c r="I60" s="45"/>
      <c r="J60" s="45"/>
      <c r="K60" s="45"/>
      <c r="L60" s="45"/>
      <c r="M60" s="45"/>
      <c r="N60" s="45"/>
      <c r="O60" s="45"/>
      <c r="P60" s="45"/>
      <c r="Q60" s="45"/>
    </row>
    <row r="61" spans="1:40" x14ac:dyDescent="0.25">
      <c r="A61" s="45"/>
      <c r="B61" s="45"/>
      <c r="C61" s="45"/>
      <c r="D61" s="45"/>
      <c r="E61" s="45"/>
      <c r="F61" s="45"/>
      <c r="G61" s="45"/>
      <c r="H61" s="45"/>
      <c r="I61" s="45"/>
      <c r="J61" s="45"/>
      <c r="K61" s="45"/>
      <c r="L61" s="45"/>
      <c r="M61" s="45"/>
      <c r="N61" s="45"/>
      <c r="O61" s="45"/>
      <c r="P61" s="45"/>
      <c r="Q61" s="45"/>
      <c r="S61" s="42">
        <f>SUM(H40:O40)</f>
        <v>0</v>
      </c>
    </row>
    <row r="62" spans="1:40" x14ac:dyDescent="0.25">
      <c r="A62" s="45"/>
      <c r="B62" s="45"/>
      <c r="C62" s="45"/>
      <c r="D62" s="45"/>
      <c r="E62" s="45"/>
      <c r="F62" s="45"/>
      <c r="G62" s="45"/>
      <c r="H62" s="45"/>
      <c r="I62" s="45"/>
      <c r="J62" s="45"/>
      <c r="K62" s="45"/>
      <c r="L62" s="45"/>
      <c r="M62" s="45"/>
      <c r="N62" s="45"/>
      <c r="O62" s="45"/>
      <c r="P62" s="45"/>
      <c r="Q62" s="45"/>
    </row>
    <row r="63" spans="1:40" x14ac:dyDescent="0.25">
      <c r="A63" s="45"/>
      <c r="B63" s="45"/>
      <c r="C63" s="45"/>
      <c r="D63" s="45"/>
      <c r="E63" s="45"/>
      <c r="F63" s="45"/>
      <c r="G63" s="45"/>
      <c r="H63" s="45"/>
      <c r="I63" s="45"/>
      <c r="J63" s="45"/>
      <c r="K63" s="45"/>
      <c r="L63" s="45"/>
      <c r="M63" s="45"/>
      <c r="N63" s="45"/>
      <c r="O63" s="45"/>
      <c r="P63" s="45"/>
      <c r="Q63" s="45"/>
    </row>
    <row r="64" spans="1:40" ht="18.75" customHeight="1" x14ac:dyDescent="0.25">
      <c r="A64" s="45"/>
      <c r="B64" s="45"/>
      <c r="C64" s="45"/>
      <c r="D64" s="45"/>
      <c r="E64" s="45"/>
      <c r="F64" s="45"/>
      <c r="G64" s="45"/>
      <c r="H64" s="45"/>
      <c r="I64" s="45"/>
      <c r="J64" s="45"/>
      <c r="K64" s="45"/>
      <c r="L64" s="45"/>
      <c r="M64" s="45"/>
      <c r="N64" s="45"/>
      <c r="O64" s="45"/>
      <c r="P64" s="45"/>
      <c r="Q64" s="45"/>
    </row>
    <row r="65" spans="1:26" x14ac:dyDescent="0.25">
      <c r="A65" s="45"/>
      <c r="B65" s="45"/>
      <c r="C65" s="45"/>
      <c r="D65" s="45"/>
      <c r="E65" s="45"/>
      <c r="F65" s="45"/>
      <c r="G65" s="45"/>
      <c r="H65" s="45"/>
      <c r="I65" s="45"/>
      <c r="J65" s="45"/>
      <c r="K65" s="45"/>
      <c r="L65" s="45"/>
      <c r="M65" s="45"/>
      <c r="N65" s="45"/>
      <c r="O65" s="45"/>
      <c r="P65" s="45"/>
      <c r="Q65" s="45"/>
    </row>
    <row r="66" spans="1:26" ht="18.75" customHeight="1" x14ac:dyDescent="0.25">
      <c r="A66" s="45"/>
      <c r="B66" s="45"/>
      <c r="C66" s="45"/>
      <c r="D66" s="45"/>
      <c r="E66" s="45"/>
      <c r="F66" s="45"/>
      <c r="G66" s="45"/>
      <c r="H66" s="45"/>
      <c r="I66" s="45"/>
      <c r="J66" s="45"/>
      <c r="K66" s="45"/>
      <c r="L66" s="45"/>
      <c r="M66" s="45"/>
      <c r="N66" s="45"/>
      <c r="O66" s="45"/>
      <c r="P66" s="45"/>
      <c r="Q66" s="45"/>
    </row>
    <row r="67" spans="1:26" x14ac:dyDescent="0.25">
      <c r="A67" s="45"/>
      <c r="B67" s="45"/>
      <c r="C67" s="45"/>
      <c r="D67" s="45"/>
      <c r="E67" s="45"/>
      <c r="F67" s="45"/>
      <c r="G67" s="45"/>
      <c r="H67" s="45"/>
      <c r="I67" s="45"/>
      <c r="J67" s="45"/>
      <c r="K67" s="45"/>
      <c r="L67" s="45"/>
      <c r="M67" s="45"/>
      <c r="N67" s="45"/>
      <c r="O67" s="45"/>
      <c r="P67" s="45"/>
      <c r="Q67" s="45"/>
    </row>
    <row r="68" spans="1:26" x14ac:dyDescent="0.25">
      <c r="A68" s="45"/>
      <c r="B68" s="45"/>
      <c r="C68" s="45"/>
      <c r="D68" s="45"/>
      <c r="E68" s="45"/>
      <c r="F68" s="45"/>
      <c r="G68" s="45"/>
      <c r="H68" s="45"/>
      <c r="I68" s="45"/>
      <c r="J68" s="45"/>
      <c r="K68" s="45"/>
      <c r="L68" s="45"/>
      <c r="M68" s="45"/>
      <c r="N68" s="45"/>
      <c r="O68" s="45"/>
      <c r="P68" s="45"/>
      <c r="Q68" s="45"/>
    </row>
    <row r="69" spans="1:26" x14ac:dyDescent="0.25">
      <c r="A69" s="45"/>
      <c r="B69" s="45"/>
      <c r="C69" s="45"/>
      <c r="D69" s="45"/>
      <c r="E69" s="45"/>
      <c r="F69" s="45"/>
      <c r="G69" s="45"/>
      <c r="H69" s="45"/>
      <c r="I69" s="45"/>
      <c r="J69" s="45"/>
      <c r="K69" s="45"/>
      <c r="L69" s="45"/>
      <c r="M69" s="45"/>
      <c r="N69" s="45"/>
      <c r="O69" s="45"/>
      <c r="P69" s="45"/>
      <c r="Q69" s="45"/>
    </row>
    <row r="70" spans="1:26" x14ac:dyDescent="0.25">
      <c r="A70" s="45"/>
      <c r="B70" s="45"/>
      <c r="C70" s="45"/>
      <c r="D70" s="45"/>
      <c r="E70" s="45"/>
      <c r="F70" s="45"/>
      <c r="G70" s="45"/>
      <c r="H70" s="45"/>
      <c r="I70" s="45"/>
      <c r="J70" s="45"/>
      <c r="K70" s="45"/>
      <c r="L70" s="45"/>
      <c r="M70" s="45"/>
      <c r="N70" s="45"/>
      <c r="O70" s="45"/>
      <c r="P70" s="45"/>
      <c r="Q70" s="45"/>
    </row>
    <row r="71" spans="1:26" x14ac:dyDescent="0.25">
      <c r="A71" s="45"/>
      <c r="B71" s="45"/>
      <c r="C71" s="45"/>
      <c r="D71" s="45"/>
      <c r="E71" s="45"/>
      <c r="F71" s="45"/>
      <c r="G71" s="45"/>
      <c r="H71" s="45"/>
      <c r="I71" s="45"/>
      <c r="J71" s="45"/>
      <c r="K71" s="45"/>
      <c r="L71" s="45"/>
      <c r="M71" s="45"/>
      <c r="N71" s="45"/>
      <c r="O71" s="45"/>
      <c r="P71" s="45"/>
      <c r="Q71" s="45"/>
    </row>
    <row r="72" spans="1:26" x14ac:dyDescent="0.25">
      <c r="A72" s="45"/>
      <c r="B72" s="45"/>
      <c r="C72" s="45"/>
      <c r="D72" s="45"/>
      <c r="E72" s="45"/>
      <c r="F72" s="45"/>
      <c r="G72" s="45"/>
      <c r="H72" s="45"/>
      <c r="I72" s="45"/>
      <c r="J72" s="45"/>
      <c r="K72" s="45"/>
      <c r="L72" s="45"/>
      <c r="M72" s="45"/>
      <c r="N72" s="45"/>
      <c r="O72" s="45"/>
      <c r="P72" s="45"/>
      <c r="Q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U73" s="45"/>
      <c r="V73" s="45"/>
      <c r="W73" s="45"/>
      <c r="X73" s="45"/>
      <c r="Y73" s="45"/>
      <c r="Z73" s="45"/>
    </row>
    <row r="74" spans="1:26" x14ac:dyDescent="0.25">
      <c r="U74" s="45"/>
      <c r="V74" s="45"/>
      <c r="W74" s="45"/>
      <c r="X74" s="45"/>
      <c r="Y74" s="45"/>
      <c r="Z74" s="45"/>
    </row>
    <row r="75" spans="1:26" x14ac:dyDescent="0.25">
      <c r="U75" s="45"/>
      <c r="V75" s="45"/>
      <c r="W75" s="45"/>
      <c r="X75" s="45"/>
      <c r="Y75" s="45"/>
      <c r="Z75" s="45"/>
    </row>
    <row r="76" spans="1:26" x14ac:dyDescent="0.25">
      <c r="U76" s="45"/>
      <c r="V76" s="45"/>
      <c r="W76" s="45"/>
      <c r="X76" s="45"/>
      <c r="Y76" s="45"/>
      <c r="Z76" s="45"/>
    </row>
    <row r="77" spans="1:26" x14ac:dyDescent="0.25">
      <c r="U77" s="45"/>
      <c r="V77" s="45"/>
      <c r="W77" s="45"/>
      <c r="X77" s="45"/>
      <c r="Y77" s="45"/>
      <c r="Z77" s="45"/>
    </row>
    <row r="78" spans="1:26" x14ac:dyDescent="0.25">
      <c r="U78" s="45"/>
      <c r="V78" s="45"/>
      <c r="W78" s="45"/>
      <c r="X78" s="45"/>
      <c r="Y78" s="45"/>
      <c r="Z78" s="45"/>
    </row>
    <row r="79" spans="1:26" x14ac:dyDescent="0.25">
      <c r="U79" s="45"/>
      <c r="V79" s="45"/>
      <c r="W79" s="45"/>
      <c r="X79" s="45"/>
      <c r="Y79" s="45"/>
      <c r="Z79" s="45"/>
    </row>
    <row r="80" spans="1:26" x14ac:dyDescent="0.25">
      <c r="U80" s="45"/>
      <c r="V80" s="45"/>
      <c r="W80" s="45"/>
      <c r="X80" s="45"/>
      <c r="Y80" s="45"/>
      <c r="Z80" s="45"/>
    </row>
    <row r="81" spans="21:26" x14ac:dyDescent="0.25">
      <c r="U81" s="45"/>
      <c r="V81" s="45"/>
      <c r="W81" s="45"/>
      <c r="X81" s="45"/>
      <c r="Y81" s="45"/>
      <c r="Z81" s="45"/>
    </row>
    <row r="82" spans="21:26" x14ac:dyDescent="0.25">
      <c r="U82" s="45"/>
      <c r="V82" s="45"/>
      <c r="W82" s="45"/>
      <c r="X82" s="45"/>
      <c r="Y82" s="45"/>
      <c r="Z82" s="45"/>
    </row>
    <row r="83" spans="21:26" x14ac:dyDescent="0.25">
      <c r="U83" s="45"/>
      <c r="V83" s="45"/>
      <c r="W83" s="45"/>
      <c r="X83" s="45"/>
      <c r="Y83" s="45"/>
      <c r="Z83" s="45"/>
    </row>
    <row r="84" spans="21:26" x14ac:dyDescent="0.25">
      <c r="U84" s="45"/>
      <c r="V84" s="45"/>
      <c r="W84" s="45"/>
      <c r="X84" s="45"/>
      <c r="Y84" s="45"/>
      <c r="Z84" s="45"/>
    </row>
    <row r="85" spans="21:26" x14ac:dyDescent="0.25">
      <c r="U85" s="45"/>
      <c r="V85" s="45"/>
      <c r="W85" s="45"/>
      <c r="X85" s="45"/>
      <c r="Y85" s="45"/>
      <c r="Z85" s="45"/>
    </row>
    <row r="86" spans="21:26" x14ac:dyDescent="0.25">
      <c r="U86" s="45"/>
      <c r="V86" s="45"/>
      <c r="W86" s="45"/>
      <c r="X86" s="45"/>
      <c r="Y86" s="45"/>
      <c r="Z86" s="45"/>
    </row>
  </sheetData>
  <sheetProtection algorithmName="SHA-512" hashValue="NBPYdVlPtm2l/MIp88aX1WJNdwhGe2B3EmuHkvgQhv+0wlglz9pzAnkt2AqTlFOVZ9AnyVrsjuQsGCF8WEYu8A==" saltValue="Xk2NMjGXIj5LKcyL33oY5A==" spinCount="100000" sheet="1" objects="1" scenarios="1"/>
  <mergeCells count="8">
    <mergeCell ref="AF4:AF5"/>
    <mergeCell ref="AG4:AG5"/>
    <mergeCell ref="P24:Q24"/>
    <mergeCell ref="AA3:AA5"/>
    <mergeCell ref="AB3:AB5"/>
    <mergeCell ref="AC3:AC5"/>
    <mergeCell ref="AD4:AD5"/>
    <mergeCell ref="AE4:AE5"/>
  </mergeCells>
  <phoneticPr fontId="6" type="noConversion"/>
  <dataValidations count="7">
    <dataValidation type="whole" operator="greaterThanOrEqual" allowBlank="1" showInputMessage="1" showErrorMessage="1" sqref="D14 D20 J18 M18" xr:uid="{00000000-0002-0000-0500-000000000000}">
      <formula1>0</formula1>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EFAF4583-8065-4946-B2ED-FE04EC3EDBED}">
      <formula1>0</formula1>
      <formula2>#REF!</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103F7442-A2B3-4CF0-B36D-D94FBED87E4A}">
      <formula1>0</formula1>
      <formula2>#REF!</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F8615762-EC4D-457C-BE53-268D1051B96D}">
      <formula1>0</formula1>
      <formula2>O20</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4B7BAF23-9A4C-4EA1-87D5-656547F324DD}">
      <formula1>0</formula1>
      <formula2>I43</formula2>
    </dataValidation>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9EE18DF4-BB98-4EED-A76E-6956F0E7CB1F}">
      <formula1>0</formula1>
      <formula2>M28</formula2>
    </dataValidation>
    <dataValidation type="list" allowBlank="1" showInputMessage="1" showErrorMessage="1" sqref="M16" xr:uid="{232DD416-EA83-4E14-888B-0FDD41688532}">
      <formula1>$AB$14:$AB$15</formula1>
    </dataValidation>
  </dataValidations>
  <hyperlinks>
    <hyperlink ref="E50" r:id="rId1" xr:uid="{BE025147-A89D-4325-A66B-6C72DFF31926}"/>
  </hyperlinks>
  <pageMargins left="0.79000000000000015" right="0.79000000000000015" top="0.98" bottom="0.98" header="0.59" footer="0.59"/>
  <pageSetup paperSize="0" scale="55" orientation="landscape" horizontalDpi="4294967292" verticalDpi="429496729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9866-5178-4133-8BB9-0A0A4A8F9434}">
  <sheetPr>
    <tabColor theme="7" tint="0.59999389629810485"/>
    <pageSetUpPr fitToPage="1"/>
  </sheetPr>
  <dimension ref="A1:AN86"/>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31.25" style="72" hidden="1" customWidth="1"/>
    <col min="33" max="33" width="73.5" style="72" hidden="1" customWidth="1"/>
    <col min="34" max="34" width="15" style="42" hidden="1" customWidth="1"/>
    <col min="35" max="35" width="11.75" style="42" hidden="1" customWidth="1"/>
    <col min="36" max="36" width="10" style="42" hidden="1" customWidth="1"/>
    <col min="37" max="37" width="21" style="42" hidden="1" customWidth="1"/>
    <col min="38" max="38" width="6.625" style="42" hidden="1" customWidth="1"/>
    <col min="39" max="39" width="7.625" style="42" hidden="1" customWidth="1"/>
    <col min="40" max="40" width="6.625" style="42" hidden="1" customWidth="1"/>
    <col min="41" max="41" width="0" style="42" hidden="1" customWidth="1"/>
    <col min="42" max="16384" width="10.625" style="42"/>
  </cols>
  <sheetData>
    <row r="1" spans="1:38" x14ac:dyDescent="0.25">
      <c r="A1" s="39"/>
      <c r="B1" s="40"/>
      <c r="C1" s="40"/>
      <c r="D1" s="40"/>
      <c r="E1" s="40"/>
      <c r="F1" s="40"/>
      <c r="G1" s="40"/>
      <c r="H1" s="40"/>
      <c r="I1" s="40"/>
      <c r="J1" s="40"/>
      <c r="K1" s="40"/>
      <c r="L1" s="40"/>
      <c r="M1" s="40"/>
      <c r="N1" s="40"/>
      <c r="O1" s="40"/>
      <c r="P1" s="40"/>
      <c r="Q1" s="40"/>
      <c r="R1" s="47"/>
      <c r="S1" s="47"/>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t="s">
        <v>11</v>
      </c>
      <c r="AG3" s="50"/>
      <c r="AH3" s="52" t="s">
        <v>20</v>
      </c>
      <c r="AI3" s="52" t="s">
        <v>21</v>
      </c>
      <c r="AJ3" s="45" t="s">
        <v>31</v>
      </c>
      <c r="AK3" s="45"/>
      <c r="AL3" s="45"/>
    </row>
    <row r="4" spans="1:38"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44">
        <f>VLOOKUP($J$7,gegevens!$B$6:$K$38,9)-10</f>
        <v>56</v>
      </c>
      <c r="AG4" s="244">
        <f>VLOOKUP($J$7,gegevens!$B$6:$K$38,10)</f>
        <v>0</v>
      </c>
      <c r="AH4" s="52"/>
      <c r="AI4" s="52" t="s">
        <v>22</v>
      </c>
      <c r="AJ4" s="45"/>
      <c r="AK4" s="45" t="s">
        <v>33</v>
      </c>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45"/>
      <c r="AG5" s="245"/>
      <c r="AH5" s="49"/>
      <c r="AI5" s="49"/>
      <c r="AJ5" s="45"/>
      <c r="AK5" s="45"/>
      <c r="AL5" s="45">
        <v>20</v>
      </c>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59">
        <v>8</v>
      </c>
      <c r="AH6" s="60">
        <v>11</v>
      </c>
      <c r="AI6" s="60">
        <v>12</v>
      </c>
      <c r="AJ6" s="60">
        <v>14</v>
      </c>
      <c r="AK6" s="60">
        <v>15</v>
      </c>
      <c r="AL6" s="60">
        <v>17</v>
      </c>
    </row>
    <row r="7" spans="1:38" ht="23.25" x14ac:dyDescent="0.35">
      <c r="A7" s="56"/>
      <c r="B7" s="61"/>
      <c r="C7" s="57"/>
      <c r="D7" s="57"/>
      <c r="E7" s="57"/>
      <c r="F7" s="57"/>
      <c r="G7" s="57"/>
      <c r="H7" s="57"/>
      <c r="I7" s="62" t="s">
        <v>40</v>
      </c>
      <c r="J7" s="175">
        <f>'2019'!J7-1</f>
        <v>2018</v>
      </c>
      <c r="K7" s="64"/>
      <c r="L7" s="64"/>
      <c r="M7" s="64"/>
      <c r="N7" s="57"/>
      <c r="O7" s="65">
        <f>AA7</f>
        <v>12129</v>
      </c>
      <c r="P7" s="66" t="s">
        <v>9</v>
      </c>
      <c r="Q7" s="57"/>
      <c r="R7" s="57"/>
      <c r="S7" s="57"/>
      <c r="T7" s="58"/>
      <c r="AA7" s="197">
        <f>VLOOKUP($J$7,gegevens!$B$6:$I$38,AA6)</f>
        <v>12129</v>
      </c>
      <c r="AB7" s="198">
        <f>VLOOKUP($J$7,gegevens!$B$6:$I$38,AB6)</f>
        <v>0.13300000000000001</v>
      </c>
      <c r="AC7" s="199">
        <f>VLOOKUP($J$7,gegevens!$B$6:$I$38,AC6)</f>
        <v>6.27</v>
      </c>
      <c r="AD7" s="197">
        <f>VLOOKUP($J$7,gegevens!$B$6:$I$38,AD6)</f>
        <v>92946</v>
      </c>
      <c r="AE7" s="197">
        <f>VLOOKUP($J$7,gegevens!$B$6:$I$38,AE6)</f>
        <v>12362</v>
      </c>
      <c r="AF7" s="197">
        <f>VLOOKUP($J$7,gegevens!$B$6:$I$38,AF6)</f>
        <v>7167</v>
      </c>
      <c r="AG7" s="197">
        <f>VLOOKUP($J$7,gegevens!$B$6:$O$38,AG6)</f>
        <v>14152</v>
      </c>
      <c r="AH7" s="198">
        <f>VLOOKUP($J$7-1,gegevens!$B$6:$O$38,AH6)</f>
        <v>19084</v>
      </c>
      <c r="AI7" s="197">
        <f>VLOOKUP($J$7-1,gegevens!$B$6:$O$38,AI6)</f>
        <v>9.8000000000000004E-2</v>
      </c>
      <c r="AJ7" s="197">
        <f>VLOOKUP($J$7,gegevens!$B$6:$AB$38,AJ6)</f>
        <v>0</v>
      </c>
      <c r="AK7" s="198">
        <f>VLOOKUP($J$7,gegevens!$B$6:$AB$38,AK6)</f>
        <v>105075</v>
      </c>
      <c r="AL7" s="67">
        <f>VLOOKUP($J$7,gegevens!$B$6:$AB$38,AL6)</f>
        <v>2.3E-2</v>
      </c>
    </row>
    <row r="8" spans="1:38" x14ac:dyDescent="0.25">
      <c r="A8" s="56"/>
      <c r="B8" s="57"/>
      <c r="C8" s="57"/>
      <c r="D8" s="57"/>
      <c r="E8" s="57"/>
      <c r="F8" s="57"/>
      <c r="G8" s="57"/>
      <c r="H8" s="57"/>
      <c r="I8" s="73"/>
      <c r="J8" s="57"/>
      <c r="K8" s="57"/>
      <c r="L8" s="57"/>
      <c r="M8" s="57"/>
      <c r="N8" s="57"/>
      <c r="O8" s="65">
        <f>MAX(0,ROUNDUP(MIN(J12+M12+P12-O7,AD7),0))*AB13</f>
        <v>0</v>
      </c>
      <c r="P8" s="66" t="str">
        <f>"Premiegrondslag in " &amp;J7</f>
        <v>Premiegrondslag in 2018</v>
      </c>
      <c r="Q8" s="57"/>
      <c r="R8" s="57"/>
      <c r="S8" s="57"/>
      <c r="T8" s="58"/>
      <c r="AA8" s="44"/>
      <c r="AB8" s="44"/>
      <c r="AC8" s="44"/>
      <c r="AD8" s="44"/>
      <c r="AE8" s="44"/>
      <c r="AF8" s="69">
        <f>IF(J7&gt;2022,AF7,ROUNDUP(AK7*O8,0))</f>
        <v>0</v>
      </c>
      <c r="AG8" s="228" t="s">
        <v>62</v>
      </c>
      <c r="AH8" s="52"/>
      <c r="AI8" s="52"/>
      <c r="AJ8" s="45"/>
      <c r="AK8" s="45"/>
      <c r="AL8" s="45"/>
    </row>
    <row r="9" spans="1:38" x14ac:dyDescent="0.25">
      <c r="A9" s="56"/>
      <c r="B9" s="57"/>
      <c r="C9" s="57"/>
      <c r="D9" s="57"/>
      <c r="E9" s="57"/>
      <c r="F9" s="57"/>
      <c r="G9" s="57"/>
      <c r="H9" s="57"/>
      <c r="I9" s="57"/>
      <c r="J9" s="212"/>
      <c r="K9" s="57"/>
      <c r="L9" s="57"/>
      <c r="M9" s="57"/>
      <c r="N9" s="57"/>
      <c r="O9" s="71">
        <f>AB7</f>
        <v>0.13300000000000001</v>
      </c>
      <c r="P9" s="66" t="s">
        <v>44</v>
      </c>
      <c r="Q9" s="57"/>
      <c r="R9" s="57"/>
      <c r="S9" s="57"/>
      <c r="T9" s="58"/>
      <c r="AB9" s="72" t="s">
        <v>18</v>
      </c>
      <c r="AC9" s="72" t="s">
        <v>17</v>
      </c>
      <c r="AH9" s="45"/>
      <c r="AI9" s="45"/>
      <c r="AJ9" s="45"/>
      <c r="AK9" s="45"/>
      <c r="AL9" s="45"/>
    </row>
    <row r="10" spans="1:38" x14ac:dyDescent="0.25">
      <c r="A10" s="56"/>
      <c r="B10" s="57"/>
      <c r="C10" s="57"/>
      <c r="D10" s="57"/>
      <c r="E10" s="57"/>
      <c r="F10" s="57"/>
      <c r="G10" s="57"/>
      <c r="H10" s="57"/>
      <c r="I10" s="73"/>
      <c r="J10" s="73"/>
      <c r="K10" s="73"/>
      <c r="L10" s="73"/>
      <c r="M10" s="73"/>
      <c r="N10" s="73"/>
      <c r="O10" s="73"/>
      <c r="P10" s="74"/>
      <c r="Q10" s="57"/>
      <c r="R10" s="57"/>
      <c r="S10" s="57"/>
      <c r="T10" s="58"/>
      <c r="AA10" s="72" t="s">
        <v>25</v>
      </c>
      <c r="AB10" s="196">
        <f>J7-YEAR(Geboortedatum)-1</f>
        <v>37</v>
      </c>
      <c r="AC10" s="196">
        <f>12-MONTH(Geboortedatum)</f>
        <v>11</v>
      </c>
      <c r="AF10" s="72" t="s">
        <v>19</v>
      </c>
      <c r="AG10" s="72">
        <f>IF(AB10&lt;AF4,1,IF(AB10&gt;AF4,2,IF(AC10&lt;AG4,1,2)))</f>
        <v>1</v>
      </c>
      <c r="AH10" s="45"/>
      <c r="AI10" s="45"/>
      <c r="AJ10" s="45"/>
      <c r="AK10" s="45"/>
      <c r="AL10" s="45">
        <f>IF($AB$10&lt;AL5,1-SUM($AJ10:AJ10),0)</f>
        <v>0</v>
      </c>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66</v>
      </c>
      <c r="AC11" s="196">
        <f>VLOOKUP($J$7,gegevens!$B$6:$K$38,10)</f>
        <v>0</v>
      </c>
      <c r="AI11" s="45"/>
      <c r="AJ11" s="45"/>
      <c r="AK11" s="45"/>
      <c r="AL11" s="45"/>
    </row>
    <row r="12" spans="1:38" x14ac:dyDescent="0.25">
      <c r="A12" s="56"/>
      <c r="B12" s="57"/>
      <c r="C12" s="57"/>
      <c r="D12" s="57"/>
      <c r="E12" s="57"/>
      <c r="F12" s="57"/>
      <c r="G12" s="57"/>
      <c r="H12" s="57"/>
      <c r="I12" s="78" t="str">
        <f>"Inkomen "&amp;(J7-1)</f>
        <v>Inkomen 2017</v>
      </c>
      <c r="J12" s="79">
        <v>0</v>
      </c>
      <c r="K12" s="80"/>
      <c r="L12" s="81" t="str">
        <f>"Winst/(Verlies) "&amp;($J$7-1)</f>
        <v>Winst/(Verlies) 2017</v>
      </c>
      <c r="M12" s="82">
        <v>0</v>
      </c>
      <c r="N12" s="75"/>
      <c r="O12" s="81" t="str">
        <f>"Overig inkomen "&amp;($J$7-1)</f>
        <v>Overig inkomen 2017</v>
      </c>
      <c r="P12" s="82">
        <v>0</v>
      </c>
      <c r="Q12" s="57"/>
      <c r="R12" s="57"/>
      <c r="S12" s="57"/>
      <c r="T12" s="58"/>
      <c r="AA12" s="72" t="s">
        <v>64</v>
      </c>
      <c r="AB12" s="234" t="b">
        <f>IFERROR(_xlfn.XLOOKUP(Geboortedatum,gegevens!$L$6:$L$38,gegevens!$B$6:$B$38,TRUE,1),FALSE)</f>
        <v>1</v>
      </c>
      <c r="AF12" s="84"/>
      <c r="AG12" s="83">
        <f>AB10-AB11+(AC10-AC11)/12</f>
        <v>-28.083333333333332</v>
      </c>
      <c r="AI12" s="45"/>
      <c r="AJ12" s="45"/>
      <c r="AK12" s="45"/>
      <c r="AL12" s="85"/>
    </row>
    <row r="13" spans="1:38" x14ac:dyDescent="0.25">
      <c r="A13" s="56"/>
      <c r="B13" s="57"/>
      <c r="C13" s="57"/>
      <c r="D13" s="57"/>
      <c r="E13" s="57"/>
      <c r="F13" s="57"/>
      <c r="G13" s="57"/>
      <c r="H13" s="57"/>
      <c r="I13" s="101"/>
      <c r="J13" s="57"/>
      <c r="K13" s="57"/>
      <c r="L13" s="86"/>
      <c r="M13" s="57"/>
      <c r="N13" s="75"/>
      <c r="O13" s="75"/>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89" t="s">
        <v>42</v>
      </c>
      <c r="M14" s="88"/>
      <c r="N14" s="57"/>
      <c r="O14" s="57"/>
      <c r="P14" s="57"/>
      <c r="Q14" s="57"/>
      <c r="R14" s="57"/>
      <c r="S14" s="57"/>
      <c r="T14" s="58"/>
      <c r="AB14" s="214">
        <v>0</v>
      </c>
      <c r="AH14" s="45"/>
      <c r="AI14" s="45"/>
      <c r="AJ14" s="45"/>
      <c r="AK14" s="45"/>
      <c r="AL14" s="45"/>
    </row>
    <row r="15" spans="1:38" x14ac:dyDescent="0.25">
      <c r="A15" s="56"/>
      <c r="B15" s="57"/>
      <c r="C15" s="57"/>
      <c r="D15" s="57"/>
      <c r="E15" s="57"/>
      <c r="F15" s="57"/>
      <c r="G15" s="57"/>
      <c r="H15" s="57"/>
      <c r="I15" s="177" t="s">
        <v>38</v>
      </c>
      <c r="J15" s="91"/>
      <c r="K15" s="57"/>
      <c r="L15" s="92" t="s">
        <v>43</v>
      </c>
      <c r="M15" s="91"/>
      <c r="N15" s="57"/>
      <c r="O15" s="57"/>
      <c r="P15" s="57"/>
      <c r="Q15" s="57"/>
      <c r="R15" s="57"/>
      <c r="S15" s="57"/>
      <c r="T15" s="58"/>
      <c r="AB15" s="214">
        <v>1</v>
      </c>
      <c r="AH15" s="45"/>
      <c r="AI15" s="45"/>
      <c r="AJ15" s="45"/>
      <c r="AK15" s="45"/>
      <c r="AL15" s="45"/>
    </row>
    <row r="16" spans="1:38" x14ac:dyDescent="0.25">
      <c r="A16" s="56"/>
      <c r="B16" s="57"/>
      <c r="C16" s="57"/>
      <c r="D16" s="57"/>
      <c r="E16" s="57"/>
      <c r="F16" s="57"/>
      <c r="G16" s="57"/>
      <c r="H16" s="57"/>
      <c r="I16" s="178"/>
      <c r="J16" s="94"/>
      <c r="K16" s="57"/>
      <c r="L16" s="95" t="str">
        <f>"in "&amp;($J$7-1)&amp;"?"</f>
        <v>in 2017?</v>
      </c>
      <c r="M16" s="96">
        <v>0</v>
      </c>
      <c r="N16" s="57"/>
      <c r="O16" s="57"/>
      <c r="P16" s="57"/>
      <c r="Q16" s="57"/>
      <c r="R16" s="57"/>
      <c r="S16" s="57"/>
      <c r="T16" s="58"/>
      <c r="AF16" s="45"/>
      <c r="AI16" s="45"/>
      <c r="AJ16" s="45"/>
      <c r="AK16" s="45"/>
      <c r="AL16" s="45"/>
    </row>
    <row r="17" spans="1:40"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40" x14ac:dyDescent="0.25">
      <c r="A18" s="56"/>
      <c r="B18" s="57"/>
      <c r="C18" s="57"/>
      <c r="D18" s="57"/>
      <c r="E18" s="57"/>
      <c r="F18" s="57"/>
      <c r="G18" s="57"/>
      <c r="H18" s="57"/>
      <c r="I18" s="97" t="str">
        <f>"Factor A "&amp;(J7-1)</f>
        <v>Factor A 2017</v>
      </c>
      <c r="J18" s="98">
        <v>0</v>
      </c>
      <c r="K18" s="57"/>
      <c r="L18" s="99" t="str">
        <f>"Toename FOR in "&amp;(J7-1)</f>
        <v>Toename FOR in 2017</v>
      </c>
      <c r="M18" s="100">
        <f>IF(AND(M16=1,M19=0),MIN(AH7*M12,AI7),0)</f>
        <v>0</v>
      </c>
      <c r="N18" s="57"/>
      <c r="O18" s="57"/>
      <c r="P18" s="57"/>
      <c r="Q18" s="57"/>
      <c r="R18" s="57"/>
      <c r="S18" s="57"/>
      <c r="T18" s="58"/>
      <c r="AH18" s="45"/>
      <c r="AI18" s="45"/>
      <c r="AJ18" s="45"/>
      <c r="AK18" s="45"/>
      <c r="AL18" s="45"/>
    </row>
    <row r="19" spans="1:40" x14ac:dyDescent="0.25">
      <c r="A19" s="56"/>
      <c r="B19" s="57"/>
      <c r="C19" s="57"/>
      <c r="D19" s="57"/>
      <c r="E19" s="57"/>
      <c r="F19" s="57"/>
      <c r="G19" s="57"/>
      <c r="H19" s="57"/>
      <c r="I19" s="101" t="s">
        <v>10</v>
      </c>
      <c r="J19" s="57">
        <f>AC7</f>
        <v>6.27</v>
      </c>
      <c r="K19" s="57"/>
      <c r="L19" s="99" t="str">
        <f>"Afname FOR in "&amp;(J7-1)</f>
        <v>Afname FOR in 2017</v>
      </c>
      <c r="M19" s="100">
        <v>0</v>
      </c>
      <c r="N19" s="57"/>
      <c r="O19" s="57"/>
      <c r="P19" s="57"/>
      <c r="Q19" s="57"/>
      <c r="R19" s="57"/>
      <c r="S19" s="57"/>
      <c r="T19" s="58"/>
      <c r="AH19" s="45"/>
      <c r="AI19" s="45"/>
      <c r="AJ19" s="45"/>
      <c r="AK19" s="45"/>
      <c r="AL19" s="45"/>
    </row>
    <row r="20" spans="1:40" x14ac:dyDescent="0.25">
      <c r="A20" s="56"/>
      <c r="B20" s="57"/>
      <c r="C20" s="57"/>
      <c r="D20" s="57"/>
      <c r="E20" s="57"/>
      <c r="F20" s="57"/>
      <c r="G20" s="57"/>
      <c r="H20" s="57"/>
      <c r="I20" s="57"/>
      <c r="J20" s="57"/>
      <c r="K20" s="57"/>
      <c r="L20" s="99" t="str">
        <f>"FOR omgezet naar lijfrente in "&amp;(J7)</f>
        <v>FOR omgezet naar lijfrente in 2018</v>
      </c>
      <c r="M20" s="102">
        <v>0</v>
      </c>
      <c r="N20" s="103" t="s">
        <v>3</v>
      </c>
      <c r="O20" s="104">
        <f>ROUNDUP(I47,0)</f>
        <v>0</v>
      </c>
      <c r="P20" s="57"/>
      <c r="Q20" s="57"/>
      <c r="R20" s="57"/>
      <c r="S20" s="57"/>
      <c r="T20" s="58"/>
      <c r="AH20" s="45"/>
      <c r="AI20" s="45"/>
      <c r="AJ20" s="45"/>
      <c r="AK20" s="45"/>
      <c r="AL20" s="45"/>
      <c r="AM20" s="45"/>
      <c r="AN20" s="45"/>
    </row>
    <row r="21" spans="1:40"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c r="AM21" s="45"/>
      <c r="AN21" s="45"/>
    </row>
    <row r="22" spans="1:40" x14ac:dyDescent="0.25">
      <c r="A22" s="53"/>
      <c r="B22" s="54"/>
      <c r="C22" s="54"/>
      <c r="D22" s="54"/>
      <c r="E22" s="54"/>
      <c r="F22" s="54"/>
      <c r="G22" s="54"/>
      <c r="H22" s="54"/>
      <c r="I22" s="54"/>
      <c r="J22" s="54"/>
      <c r="K22" s="54"/>
      <c r="L22" s="54"/>
      <c r="M22" s="54"/>
      <c r="N22" s="54"/>
      <c r="O22" s="54"/>
      <c r="P22" s="54"/>
      <c r="Q22" s="54"/>
      <c r="R22" s="54"/>
      <c r="S22" s="54"/>
      <c r="T22" s="55"/>
      <c r="U22" s="105"/>
      <c r="AH22" s="45"/>
      <c r="AI22" s="45"/>
      <c r="AJ22" s="45"/>
      <c r="AK22" s="45"/>
      <c r="AL22" s="45"/>
      <c r="AM22" s="45"/>
      <c r="AN22" s="45"/>
    </row>
    <row r="23" spans="1:40"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c r="AM23" s="45"/>
      <c r="AN23" s="45"/>
    </row>
    <row r="24" spans="1:40" ht="18.75" thickBot="1" x14ac:dyDescent="0.3">
      <c r="A24" s="46"/>
      <c r="B24" s="47"/>
      <c r="C24" s="47"/>
      <c r="D24" s="47"/>
      <c r="E24" s="47"/>
      <c r="F24" s="47"/>
      <c r="G24" s="47"/>
      <c r="H24" s="47"/>
      <c r="I24" s="106" t="str">
        <f>"Beschikbare jaarruimte in "&amp;J7</f>
        <v>Beschikbare jaarruimte in 2018</v>
      </c>
      <c r="J24" s="107"/>
      <c r="K24" s="107"/>
      <c r="L24" s="108"/>
      <c r="M24" s="109">
        <f>MAX(0,ROUNDUP(O8*O9-J18*J19-M18,0))*AB13</f>
        <v>0</v>
      </c>
      <c r="N24" s="47"/>
      <c r="O24" s="47"/>
      <c r="P24" s="242"/>
      <c r="Q24" s="243"/>
      <c r="R24" s="47"/>
      <c r="S24" s="47"/>
      <c r="T24" s="48"/>
      <c r="AH24" s="45"/>
      <c r="AI24" s="45"/>
      <c r="AJ24" s="45"/>
      <c r="AK24" s="45"/>
      <c r="AL24" s="45"/>
      <c r="AM24" s="45"/>
      <c r="AN24" s="45"/>
    </row>
    <row r="25" spans="1:40"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c r="AM25" s="45"/>
      <c r="AN25" s="45"/>
    </row>
    <row r="26" spans="1:40" ht="18.75" thickBot="1" x14ac:dyDescent="0.3">
      <c r="A26" s="46"/>
      <c r="B26" s="47"/>
      <c r="C26" s="47"/>
      <c r="D26" s="47"/>
      <c r="E26" s="47"/>
      <c r="F26" s="47"/>
      <c r="G26" s="47"/>
      <c r="H26" s="47"/>
      <c r="I26" s="114" t="str">
        <f>"Beschikbare reserveringsruimte in "&amp;J7</f>
        <v>Beschikbare reserveringsruimte in 2018</v>
      </c>
      <c r="J26" s="115"/>
      <c r="K26" s="115"/>
      <c r="L26" s="116"/>
      <c r="M26" s="109">
        <f>MIN(SUM(J38:P38),AF8,CHOOSE(AG10,AF7,AG7))</f>
        <v>0</v>
      </c>
      <c r="N26" s="47"/>
      <c r="O26" s="47"/>
      <c r="P26" s="47"/>
      <c r="Q26" s="47"/>
      <c r="R26" s="47"/>
      <c r="S26" s="47"/>
      <c r="T26" s="48"/>
      <c r="V26" s="117"/>
      <c r="AA26" s="45"/>
      <c r="AB26" s="45"/>
      <c r="AC26" s="45"/>
      <c r="AD26" s="42"/>
      <c r="AE26" s="42"/>
      <c r="AF26" s="42"/>
      <c r="AG26" s="42"/>
    </row>
    <row r="27" spans="1:40"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W27" s="121"/>
      <c r="X27" s="121"/>
      <c r="Y27" s="121"/>
      <c r="Z27" s="121"/>
      <c r="AA27" s="45"/>
      <c r="AB27" s="45"/>
      <c r="AC27" s="45"/>
      <c r="AD27" s="42"/>
      <c r="AE27" s="42"/>
      <c r="AF27" s="42"/>
      <c r="AG27" s="42"/>
    </row>
    <row r="28" spans="1:40" ht="18.75" thickBot="1" x14ac:dyDescent="0.3">
      <c r="A28" s="46"/>
      <c r="B28" s="47"/>
      <c r="C28" s="47"/>
      <c r="D28" s="47"/>
      <c r="E28" s="47"/>
      <c r="F28" s="47"/>
      <c r="G28" s="47"/>
      <c r="H28" s="47"/>
      <c r="I28" s="122" t="str">
        <f>"Maximaal toegelaten lijfrentestorting in "&amp;J7</f>
        <v>Maximaal toegelaten lijfrentestorting in 2018</v>
      </c>
      <c r="J28" s="123"/>
      <c r="K28" s="123"/>
      <c r="L28" s="124"/>
      <c r="M28" s="109">
        <f>M24+M26+M20</f>
        <v>0</v>
      </c>
      <c r="N28" s="47"/>
      <c r="O28" s="47"/>
      <c r="P28" s="47"/>
      <c r="Q28" s="47"/>
      <c r="R28" s="47"/>
      <c r="S28" s="47"/>
      <c r="T28" s="48"/>
      <c r="AA28" s="45"/>
      <c r="AB28" s="45"/>
      <c r="AC28" s="45"/>
      <c r="AD28" s="42"/>
      <c r="AE28" s="42"/>
      <c r="AF28" s="42"/>
      <c r="AG28" s="42"/>
    </row>
    <row r="29" spans="1:40"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40" x14ac:dyDescent="0.25">
      <c r="A30" s="46"/>
      <c r="B30" s="47"/>
      <c r="C30" s="47"/>
      <c r="D30" s="47"/>
      <c r="E30" s="47"/>
      <c r="F30" s="47"/>
      <c r="G30" s="47"/>
      <c r="H30" s="47"/>
      <c r="I30" s="125" t="str">
        <f>"Gestort aan lijfrente in "&amp;J7</f>
        <v>Gestort aan lijfrente in 2018</v>
      </c>
      <c r="J30" s="126"/>
      <c r="K30" s="126"/>
      <c r="L30" s="127"/>
      <c r="M30" s="128">
        <v>0</v>
      </c>
      <c r="N30" s="47"/>
      <c r="O30" s="47"/>
      <c r="P30" s="47"/>
      <c r="Q30" s="47"/>
      <c r="R30" s="47"/>
      <c r="S30" s="47"/>
      <c r="T30" s="48"/>
      <c r="AA30" s="45"/>
      <c r="AB30" s="45"/>
      <c r="AC30" s="45"/>
      <c r="AD30" s="42"/>
      <c r="AE30" s="42"/>
      <c r="AF30" s="42"/>
      <c r="AG30" s="42"/>
    </row>
    <row r="31" spans="1:40"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40"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40"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40" ht="18.75" thickBot="1" x14ac:dyDescent="0.3">
      <c r="A34" s="46"/>
      <c r="B34" s="47"/>
      <c r="C34" s="47"/>
      <c r="D34" s="47"/>
      <c r="E34" s="47"/>
      <c r="F34" s="47"/>
      <c r="G34" s="47"/>
      <c r="H34" s="47"/>
      <c r="I34" s="138" t="str">
        <f>"Nog maximaal extra in te leggen in "&amp;J7</f>
        <v>Nog maximaal extra in te leggen in 2018</v>
      </c>
      <c r="J34" s="139"/>
      <c r="K34" s="140"/>
      <c r="L34" s="141"/>
      <c r="M34" s="109">
        <f>M28-M30</f>
        <v>0</v>
      </c>
      <c r="N34" s="47"/>
      <c r="O34" s="47"/>
      <c r="P34" s="47"/>
      <c r="Q34" s="47"/>
      <c r="R34" s="47"/>
      <c r="S34" s="47"/>
      <c r="T34" s="48"/>
      <c r="AA34" s="45"/>
      <c r="AB34" s="45"/>
      <c r="AC34" s="45"/>
      <c r="AD34" s="42"/>
      <c r="AE34" s="42"/>
      <c r="AF34" s="42"/>
      <c r="AG34" s="42"/>
    </row>
    <row r="35" spans="1:40" x14ac:dyDescent="0.25">
      <c r="A35" s="46"/>
      <c r="B35" s="47"/>
      <c r="C35" s="47"/>
      <c r="D35" s="47"/>
      <c r="E35" s="47"/>
      <c r="F35" s="47"/>
      <c r="G35" s="47"/>
      <c r="H35" s="47"/>
      <c r="I35" s="47"/>
      <c r="J35" s="118"/>
      <c r="K35" s="118"/>
      <c r="L35" s="118"/>
      <c r="M35" s="118"/>
      <c r="N35" s="118"/>
      <c r="O35" s="118"/>
      <c r="P35" s="118"/>
      <c r="Q35" s="118"/>
      <c r="R35" s="118"/>
      <c r="S35" s="47"/>
      <c r="T35" s="48"/>
      <c r="AA35" s="45"/>
      <c r="AB35" s="45"/>
      <c r="AC35" s="45"/>
      <c r="AD35" s="42"/>
      <c r="AE35" s="42"/>
      <c r="AF35" s="42"/>
      <c r="AG35" s="42"/>
    </row>
    <row r="36" spans="1:40" x14ac:dyDescent="0.25">
      <c r="A36" s="46"/>
      <c r="B36" s="47"/>
      <c r="C36" s="47"/>
      <c r="D36" s="47"/>
      <c r="E36" s="47"/>
      <c r="F36" s="118"/>
      <c r="G36" s="118"/>
      <c r="H36" s="118"/>
      <c r="I36" s="143"/>
      <c r="J36" s="119"/>
      <c r="K36" s="144"/>
      <c r="L36" s="144"/>
      <c r="M36" s="144"/>
      <c r="N36" s="118"/>
      <c r="O36" s="144"/>
      <c r="P36" s="144"/>
      <c r="Q36" s="144"/>
      <c r="R36" s="118"/>
      <c r="S36" s="47"/>
      <c r="T36" s="48"/>
      <c r="AA36" s="146"/>
      <c r="AB36" s="146"/>
      <c r="AC36" s="146"/>
      <c r="AD36" s="146"/>
      <c r="AE36" s="146"/>
      <c r="AF36" s="146"/>
      <c r="AG36" s="146"/>
      <c r="AH36" s="45"/>
      <c r="AI36" s="45"/>
      <c r="AJ36" s="45"/>
      <c r="AK36" s="45"/>
      <c r="AL36" s="45"/>
      <c r="AM36" s="45"/>
      <c r="AN36" s="45"/>
    </row>
    <row r="37" spans="1:40" x14ac:dyDescent="0.25">
      <c r="A37" s="46"/>
      <c r="B37" s="47"/>
      <c r="C37" s="47"/>
      <c r="D37" s="147"/>
      <c r="E37" s="147"/>
      <c r="F37" s="147"/>
      <c r="G37" s="148" t="s">
        <v>6</v>
      </c>
      <c r="H37" s="144"/>
      <c r="I37" s="149">
        <f>J7</f>
        <v>2018</v>
      </c>
      <c r="J37" s="149">
        <f t="shared" ref="J37" si="0">I37-1</f>
        <v>2017</v>
      </c>
      <c r="K37" s="149">
        <f t="shared" ref="K37" si="1">J37-1</f>
        <v>2016</v>
      </c>
      <c r="L37" s="149">
        <f t="shared" ref="L37" si="2">K37-1</f>
        <v>2015</v>
      </c>
      <c r="M37" s="149">
        <f t="shared" ref="M37" si="3">L37-1</f>
        <v>2014</v>
      </c>
      <c r="N37" s="118"/>
      <c r="O37" s="179"/>
      <c r="P37" s="179"/>
      <c r="Q37" s="179"/>
      <c r="R37" s="118"/>
      <c r="S37" s="47"/>
      <c r="T37" s="48"/>
      <c r="AA37" s="146"/>
      <c r="AB37" s="146"/>
      <c r="AC37" s="146"/>
      <c r="AD37" s="146"/>
      <c r="AE37" s="146"/>
      <c r="AF37" s="146"/>
      <c r="AG37" s="146"/>
      <c r="AH37" s="45"/>
      <c r="AI37" s="45"/>
      <c r="AJ37" s="45"/>
      <c r="AK37" s="45"/>
      <c r="AL37" s="45"/>
      <c r="AM37" s="45"/>
      <c r="AN37" s="45"/>
    </row>
    <row r="38" spans="1:40" x14ac:dyDescent="0.25">
      <c r="A38" s="46"/>
      <c r="B38" s="47"/>
      <c r="C38" s="47"/>
      <c r="D38" s="150"/>
      <c r="E38" s="150"/>
      <c r="F38" s="150"/>
      <c r="G38" s="151" t="str">
        <f>"Nog ongebruikt begin "&amp;J7</f>
        <v>Nog ongebruikt begin 2018</v>
      </c>
      <c r="H38" s="152"/>
      <c r="I38" s="153">
        <f>M24</f>
        <v>0</v>
      </c>
      <c r="J38" s="152">
        <f>IF($AB$13,'2017'!I40,0)</f>
        <v>0</v>
      </c>
      <c r="K38" s="152">
        <f>IF($AB$13,'2017'!J40,0)</f>
        <v>0</v>
      </c>
      <c r="L38" s="152">
        <f>IF($AB$13,'2017'!K40,0)</f>
        <v>0</v>
      </c>
      <c r="M38" s="152">
        <f>IF($AB$13,'2017'!L40,0)</f>
        <v>0</v>
      </c>
      <c r="N38" s="118"/>
      <c r="O38" s="179"/>
      <c r="P38" s="179"/>
      <c r="Q38" s="179"/>
      <c r="R38" s="118"/>
      <c r="S38" s="47"/>
      <c r="T38" s="48"/>
      <c r="AA38" s="146"/>
      <c r="AB38" s="146"/>
      <c r="AC38" s="146"/>
      <c r="AD38" s="146"/>
      <c r="AE38" s="146"/>
      <c r="AF38" s="146"/>
      <c r="AG38" s="146"/>
      <c r="AH38" s="45"/>
      <c r="AI38" s="45"/>
      <c r="AJ38" s="45"/>
      <c r="AK38" s="45"/>
      <c r="AL38" s="45"/>
      <c r="AM38" s="45"/>
      <c r="AN38" s="45"/>
    </row>
    <row r="39" spans="1:40" x14ac:dyDescent="0.25">
      <c r="A39" s="46"/>
      <c r="B39" s="47"/>
      <c r="C39" s="47"/>
      <c r="D39" s="150"/>
      <c r="E39" s="150"/>
      <c r="F39" s="150"/>
      <c r="G39" s="151" t="str">
        <f>"Gebruikt in "&amp;J7</f>
        <v>Gebruikt in 2018</v>
      </c>
      <c r="H39" s="152"/>
      <c r="I39" s="154">
        <f>M32</f>
        <v>0</v>
      </c>
      <c r="J39" s="154">
        <f>IF(J38&lt;($M31-SUM(K39:$T39)),J38,($M31-SUM(K39:$T39)))</f>
        <v>0</v>
      </c>
      <c r="K39" s="154">
        <f>IF(K38&lt;($M31-SUM(L39:$T39)),K38,($M31-SUM(L39:$T39)))</f>
        <v>0</v>
      </c>
      <c r="L39" s="154">
        <f>IF(L38&lt;($M31-SUM(M39:$T39)),L38,($M31-SUM(M39:$T39)))</f>
        <v>0</v>
      </c>
      <c r="M39" s="154">
        <f>IF(M38&lt;($M31-SUM(N39:$T39)),M38,($M31-SUM(N39:$T39)))</f>
        <v>0</v>
      </c>
      <c r="N39" s="118"/>
      <c r="O39" s="179"/>
      <c r="P39" s="179"/>
      <c r="Q39" s="179"/>
      <c r="R39" s="118"/>
      <c r="S39" s="47"/>
      <c r="T39" s="48"/>
      <c r="AH39" s="45"/>
      <c r="AI39" s="45"/>
      <c r="AJ39" s="45"/>
      <c r="AK39" s="45"/>
      <c r="AL39" s="45"/>
      <c r="AM39" s="45"/>
      <c r="AN39" s="45"/>
    </row>
    <row r="40" spans="1:40" x14ac:dyDescent="0.25">
      <c r="A40" s="46"/>
      <c r="B40" s="47"/>
      <c r="C40" s="47"/>
      <c r="D40" s="147"/>
      <c r="E40" s="147"/>
      <c r="F40" s="147"/>
      <c r="G40" s="155" t="s">
        <v>24</v>
      </c>
      <c r="H40" s="152"/>
      <c r="I40" s="180">
        <f>I38-I39</f>
        <v>0</v>
      </c>
      <c r="J40" s="180">
        <f>J38-J39</f>
        <v>0</v>
      </c>
      <c r="K40" s="180">
        <f t="shared" ref="K40:M40" si="4">K38-K39</f>
        <v>0</v>
      </c>
      <c r="L40" s="180">
        <f t="shared" si="4"/>
        <v>0</v>
      </c>
      <c r="M40" s="180">
        <f t="shared" si="4"/>
        <v>0</v>
      </c>
      <c r="N40" s="118"/>
      <c r="O40" s="179"/>
      <c r="P40" s="179"/>
      <c r="Q40" s="179"/>
      <c r="R40" s="118"/>
      <c r="S40" s="47"/>
      <c r="T40" s="48"/>
      <c r="AA40" s="146"/>
      <c r="AB40" s="146"/>
      <c r="AC40" s="146"/>
      <c r="AD40" s="146"/>
      <c r="AE40" s="146"/>
      <c r="AF40" s="146"/>
      <c r="AG40" s="146"/>
      <c r="AH40" s="45"/>
      <c r="AI40" s="45"/>
      <c r="AJ40" s="45"/>
      <c r="AK40" s="45"/>
      <c r="AL40" s="45"/>
      <c r="AM40" s="45"/>
      <c r="AN40" s="45"/>
    </row>
    <row r="41" spans="1:40" x14ac:dyDescent="0.25">
      <c r="A41" s="46"/>
      <c r="B41" s="47"/>
      <c r="C41" s="47"/>
      <c r="D41" s="144"/>
      <c r="E41" s="144"/>
      <c r="F41" s="144"/>
      <c r="G41" s="153"/>
      <c r="H41" s="152"/>
      <c r="I41" s="167"/>
      <c r="J41" s="144"/>
      <c r="K41" s="144"/>
      <c r="L41" s="144"/>
      <c r="M41" s="144"/>
      <c r="N41" s="144"/>
      <c r="O41" s="144"/>
      <c r="P41" s="144"/>
      <c r="Q41" s="144"/>
      <c r="R41" s="118"/>
      <c r="S41" s="47"/>
      <c r="T41" s="48"/>
      <c r="AA41" s="146"/>
      <c r="AB41" s="146"/>
      <c r="AC41" s="146"/>
      <c r="AD41" s="146"/>
      <c r="AE41" s="146"/>
      <c r="AF41" s="146"/>
      <c r="AG41" s="146"/>
      <c r="AH41" s="45"/>
      <c r="AI41" s="45"/>
      <c r="AJ41" s="45"/>
      <c r="AK41" s="45"/>
      <c r="AL41" s="45"/>
      <c r="AM41" s="45"/>
      <c r="AN41" s="45"/>
    </row>
    <row r="42" spans="1:40" x14ac:dyDescent="0.25">
      <c r="A42" s="46"/>
      <c r="B42" s="47"/>
      <c r="C42" s="47"/>
      <c r="D42" s="147"/>
      <c r="E42" s="147"/>
      <c r="F42" s="147"/>
      <c r="G42" s="158" t="s">
        <v>23</v>
      </c>
      <c r="H42" s="158"/>
      <c r="I42" s="144"/>
      <c r="J42" s="144"/>
      <c r="K42" s="144"/>
      <c r="L42" s="144"/>
      <c r="M42" s="144"/>
      <c r="N42" s="144"/>
      <c r="O42" s="144"/>
      <c r="P42" s="144"/>
      <c r="Q42" s="144"/>
      <c r="R42" s="152"/>
      <c r="S42" s="47"/>
      <c r="T42" s="48"/>
      <c r="AA42" s="146"/>
      <c r="AB42" s="146"/>
      <c r="AC42" s="146"/>
      <c r="AD42" s="146"/>
      <c r="AE42" s="146"/>
      <c r="AF42" s="146"/>
      <c r="AG42" s="146"/>
      <c r="AH42" s="45"/>
      <c r="AI42" s="45"/>
      <c r="AJ42" s="45"/>
      <c r="AK42" s="45"/>
      <c r="AL42" s="45"/>
      <c r="AM42" s="45"/>
      <c r="AN42" s="45"/>
    </row>
    <row r="43" spans="1:40" x14ac:dyDescent="0.25">
      <c r="A43" s="46"/>
      <c r="B43" s="47"/>
      <c r="C43" s="47"/>
      <c r="D43" s="150"/>
      <c r="E43" s="150"/>
      <c r="F43" s="150"/>
      <c r="G43" s="159" t="str">
        <f>"Stand FOR begin "&amp;(J7-1)</f>
        <v>Stand FOR begin 2017</v>
      </c>
      <c r="H43" s="159"/>
      <c r="I43" s="160">
        <f>'2017'!I47</f>
        <v>0</v>
      </c>
      <c r="J43" s="144"/>
      <c r="K43" s="144"/>
      <c r="L43" s="144"/>
      <c r="M43" s="144"/>
      <c r="N43" s="144"/>
      <c r="O43" s="144"/>
      <c r="P43" s="144"/>
      <c r="Q43" s="144"/>
      <c r="R43" s="47"/>
      <c r="S43" s="47"/>
      <c r="T43" s="48"/>
      <c r="AA43" s="146"/>
      <c r="AB43" s="146"/>
      <c r="AC43" s="146"/>
      <c r="AD43" s="146"/>
      <c r="AE43" s="146"/>
      <c r="AF43" s="146"/>
      <c r="AG43" s="146"/>
      <c r="AH43" s="45"/>
      <c r="AI43" s="45"/>
      <c r="AJ43" s="45"/>
      <c r="AK43" s="45"/>
      <c r="AL43" s="45"/>
      <c r="AM43" s="45"/>
      <c r="AN43" s="45"/>
    </row>
    <row r="44" spans="1:40" x14ac:dyDescent="0.25">
      <c r="A44" s="46"/>
      <c r="B44" s="47"/>
      <c r="C44" s="47"/>
      <c r="D44" s="150"/>
      <c r="E44" s="150"/>
      <c r="F44" s="150"/>
      <c r="G44" s="159" t="str">
        <f>L18</f>
        <v>Toename FOR in 2017</v>
      </c>
      <c r="H44" s="159"/>
      <c r="I44" s="160">
        <f>M18</f>
        <v>0</v>
      </c>
      <c r="J44" s="144"/>
      <c r="K44" s="144"/>
      <c r="L44" s="144"/>
      <c r="M44" s="144"/>
      <c r="N44" s="144"/>
      <c r="O44" s="144"/>
      <c r="P44" s="144"/>
      <c r="Q44" s="144"/>
      <c r="R44" s="47"/>
      <c r="S44" s="47"/>
      <c r="T44" s="48"/>
      <c r="AA44" s="146"/>
      <c r="AB44" s="146"/>
      <c r="AC44" s="146"/>
      <c r="AD44" s="146"/>
      <c r="AE44" s="146"/>
      <c r="AF44" s="146"/>
      <c r="AG44" s="146"/>
      <c r="AH44" s="45"/>
      <c r="AI44" s="45"/>
      <c r="AJ44" s="45"/>
      <c r="AK44" s="45"/>
      <c r="AL44" s="45"/>
      <c r="AM44" s="45"/>
      <c r="AN44" s="45"/>
    </row>
    <row r="45" spans="1:40" x14ac:dyDescent="0.25">
      <c r="A45" s="46"/>
      <c r="B45" s="47"/>
      <c r="C45" s="47"/>
      <c r="D45" s="150"/>
      <c r="E45" s="150"/>
      <c r="F45" s="150"/>
      <c r="G45" s="159" t="str">
        <f>L19</f>
        <v>Afname FOR in 2017</v>
      </c>
      <c r="H45" s="159"/>
      <c r="I45" s="160">
        <f>M19</f>
        <v>0</v>
      </c>
      <c r="J45" s="144"/>
      <c r="K45" s="144"/>
      <c r="L45" s="144"/>
      <c r="M45" s="144"/>
      <c r="N45" s="144"/>
      <c r="O45" s="144"/>
      <c r="P45" s="144"/>
      <c r="Q45" s="144"/>
      <c r="R45" s="47"/>
      <c r="S45" s="47"/>
      <c r="T45" s="48"/>
      <c r="AA45" s="146"/>
      <c r="AB45" s="146"/>
      <c r="AC45" s="146"/>
      <c r="AD45" s="146"/>
      <c r="AE45" s="146"/>
      <c r="AF45" s="146"/>
      <c r="AG45" s="146"/>
      <c r="AH45" s="45"/>
      <c r="AI45" s="45"/>
      <c r="AJ45" s="45"/>
      <c r="AK45" s="45"/>
      <c r="AL45" s="45"/>
      <c r="AM45" s="45"/>
      <c r="AN45" s="45"/>
    </row>
    <row r="46" spans="1:40" x14ac:dyDescent="0.25">
      <c r="A46" s="46"/>
      <c r="B46" s="47"/>
      <c r="C46" s="47"/>
      <c r="D46" s="150"/>
      <c r="E46" s="150"/>
      <c r="F46" s="150"/>
      <c r="G46" s="159" t="str">
        <f>"Bedrag FOR omgezet naar lijfrente in "&amp;(J7-1)</f>
        <v>Bedrag FOR omgezet naar lijfrente in 2017</v>
      </c>
      <c r="H46" s="159"/>
      <c r="I46" s="161">
        <f>'2017'!M20</f>
        <v>0</v>
      </c>
      <c r="J46" s="144"/>
      <c r="K46" s="144"/>
      <c r="L46" s="144"/>
      <c r="M46" s="144"/>
      <c r="N46" s="144"/>
      <c r="O46" s="144"/>
      <c r="P46" s="144"/>
      <c r="Q46" s="144"/>
      <c r="R46" s="47"/>
      <c r="S46" s="47"/>
      <c r="T46" s="48"/>
      <c r="AA46" s="146"/>
      <c r="AB46" s="146"/>
      <c r="AC46" s="146"/>
      <c r="AD46" s="146"/>
      <c r="AE46" s="146"/>
      <c r="AF46" s="146"/>
      <c r="AG46" s="146"/>
      <c r="AH46" s="45"/>
      <c r="AI46" s="45"/>
      <c r="AJ46" s="45"/>
      <c r="AK46" s="45"/>
      <c r="AL46" s="45"/>
      <c r="AM46" s="45"/>
      <c r="AN46" s="45"/>
    </row>
    <row r="47" spans="1:40" x14ac:dyDescent="0.25">
      <c r="A47" s="46"/>
      <c r="B47" s="47"/>
      <c r="C47" s="47"/>
      <c r="D47" s="147"/>
      <c r="E47" s="147"/>
      <c r="F47" s="147"/>
      <c r="G47" s="162" t="str">
        <f>"Stand FOR eind "&amp;(J7-1)</f>
        <v>Stand FOR eind 2017</v>
      </c>
      <c r="H47" s="162"/>
      <c r="I47" s="163">
        <f>SUM(I43:I44)-I45-I46</f>
        <v>0</v>
      </c>
      <c r="J47" s="144"/>
      <c r="K47" s="144"/>
      <c r="L47" s="144"/>
      <c r="M47" s="144"/>
      <c r="N47" s="144"/>
      <c r="O47" s="144"/>
      <c r="P47" s="144"/>
      <c r="Q47" s="144"/>
      <c r="R47" s="47"/>
      <c r="S47" s="47"/>
      <c r="T47" s="48"/>
      <c r="AA47" s="146"/>
      <c r="AB47" s="146"/>
      <c r="AC47" s="146"/>
      <c r="AD47" s="146"/>
      <c r="AE47" s="146"/>
      <c r="AF47" s="146"/>
      <c r="AG47" s="146"/>
      <c r="AH47" s="45"/>
      <c r="AI47" s="45"/>
      <c r="AJ47" s="45"/>
      <c r="AK47" s="45"/>
      <c r="AL47" s="45"/>
      <c r="AM47" s="45"/>
      <c r="AN47" s="45"/>
    </row>
    <row r="48" spans="1:40" x14ac:dyDescent="0.25">
      <c r="A48" s="46"/>
      <c r="B48" s="47"/>
      <c r="C48" s="47"/>
      <c r="D48" s="144"/>
      <c r="E48" s="144"/>
      <c r="F48" s="144"/>
      <c r="G48" s="144"/>
      <c r="H48" s="144"/>
      <c r="I48" s="144"/>
      <c r="J48" s="144"/>
      <c r="K48" s="144"/>
      <c r="L48" s="144"/>
      <c r="M48" s="144"/>
      <c r="N48" s="144"/>
      <c r="O48" s="144"/>
      <c r="P48" s="144"/>
      <c r="Q48" s="144"/>
      <c r="R48" s="47"/>
      <c r="S48" s="47"/>
      <c r="T48" s="48"/>
      <c r="AA48" s="146"/>
      <c r="AB48" s="146"/>
      <c r="AC48" s="146"/>
      <c r="AD48" s="146"/>
      <c r="AE48" s="146"/>
      <c r="AF48" s="146"/>
      <c r="AG48" s="146"/>
      <c r="AH48" s="45"/>
      <c r="AI48" s="45"/>
      <c r="AJ48" s="45"/>
      <c r="AK48" s="45"/>
      <c r="AL48" s="45"/>
      <c r="AM48" s="45"/>
      <c r="AN48" s="45"/>
    </row>
    <row r="49" spans="1:40"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c r="AL49" s="45"/>
      <c r="AM49" s="45"/>
      <c r="AN49" s="45"/>
    </row>
    <row r="50" spans="1:40" x14ac:dyDescent="0.25">
      <c r="A50" s="46"/>
      <c r="B50" s="47"/>
      <c r="C50" s="47"/>
      <c r="D50" s="119"/>
      <c r="E50" s="164" t="s">
        <v>28</v>
      </c>
      <c r="F50" s="119"/>
      <c r="G50" s="165"/>
      <c r="H50" s="119"/>
      <c r="I50" s="144"/>
      <c r="J50" s="144"/>
      <c r="K50" s="144"/>
      <c r="L50" s="144"/>
      <c r="M50" s="144"/>
      <c r="N50" s="144"/>
      <c r="O50" s="144"/>
      <c r="P50" s="144"/>
      <c r="Q50" s="47"/>
      <c r="R50" s="47"/>
      <c r="S50" s="47"/>
      <c r="T50" s="48"/>
      <c r="AA50" s="146"/>
      <c r="AB50" s="146"/>
      <c r="AC50" s="146"/>
      <c r="AD50" s="146"/>
      <c r="AE50" s="146"/>
      <c r="AF50" s="146"/>
      <c r="AG50" s="146"/>
      <c r="AH50" s="45"/>
      <c r="AI50" s="45"/>
      <c r="AJ50" s="45"/>
      <c r="AK50" s="45"/>
      <c r="AL50" s="45"/>
      <c r="AM50" s="45"/>
      <c r="AN50" s="45"/>
    </row>
    <row r="51" spans="1:40" x14ac:dyDescent="0.25">
      <c r="A51" s="46"/>
      <c r="B51" s="47"/>
      <c r="C51" s="47"/>
      <c r="D51" s="166"/>
      <c r="E51" s="167" t="s">
        <v>47</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c r="AM51" s="45"/>
      <c r="AN51" s="45"/>
    </row>
    <row r="52" spans="1:40" ht="18.75" customHeight="1" x14ac:dyDescent="0.25">
      <c r="A52" s="46"/>
      <c r="B52" s="47"/>
      <c r="C52" s="47"/>
      <c r="D52" s="166"/>
      <c r="E52" s="167" t="s">
        <v>48</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c r="AM52" s="45"/>
      <c r="AN52" s="45"/>
    </row>
    <row r="53" spans="1:40" x14ac:dyDescent="0.25">
      <c r="A53" s="46"/>
      <c r="B53" s="47"/>
      <c r="C53" s="47"/>
      <c r="D53" s="166"/>
      <c r="E53" s="167" t="s">
        <v>49</v>
      </c>
      <c r="F53" s="168"/>
      <c r="G53" s="168"/>
      <c r="H53" s="168"/>
      <c r="I53" s="168"/>
      <c r="J53" s="168"/>
      <c r="K53" s="168"/>
      <c r="L53" s="168"/>
      <c r="M53" s="168"/>
      <c r="N53" s="168"/>
      <c r="O53" s="168"/>
      <c r="P53" s="168"/>
      <c r="Q53" s="47"/>
      <c r="R53" s="47"/>
      <c r="S53" s="47"/>
      <c r="T53" s="48"/>
      <c r="AA53" s="146"/>
      <c r="AB53" s="146"/>
      <c r="AC53" s="146"/>
      <c r="AD53" s="146"/>
      <c r="AE53" s="146"/>
      <c r="AF53" s="146"/>
      <c r="AG53" s="146"/>
      <c r="AH53" s="45"/>
      <c r="AI53" s="45"/>
      <c r="AJ53" s="45"/>
      <c r="AK53" s="45"/>
      <c r="AL53" s="45"/>
      <c r="AM53" s="45"/>
      <c r="AN53" s="45"/>
    </row>
    <row r="54" spans="1:40" x14ac:dyDescent="0.25">
      <c r="A54" s="46"/>
      <c r="B54" s="47"/>
      <c r="C54" s="47"/>
      <c r="D54" s="166"/>
      <c r="E54" s="167" t="s">
        <v>50</v>
      </c>
      <c r="F54" s="167"/>
      <c r="G54" s="167"/>
      <c r="H54" s="167"/>
      <c r="I54" s="167"/>
      <c r="J54" s="167"/>
      <c r="K54" s="167"/>
      <c r="L54" s="167"/>
      <c r="M54" s="167"/>
      <c r="N54" s="167"/>
      <c r="O54" s="167"/>
      <c r="P54" s="167"/>
      <c r="Q54" s="47"/>
      <c r="R54" s="47"/>
      <c r="S54" s="47"/>
      <c r="T54" s="48"/>
      <c r="AA54" s="146"/>
      <c r="AB54" s="146"/>
      <c r="AC54" s="146"/>
      <c r="AD54" s="146"/>
      <c r="AE54" s="146"/>
      <c r="AF54" s="146"/>
      <c r="AG54" s="146"/>
      <c r="AH54" s="45"/>
      <c r="AI54" s="45"/>
      <c r="AJ54" s="45"/>
      <c r="AK54" s="45"/>
      <c r="AL54" s="45"/>
      <c r="AM54" s="45"/>
      <c r="AN54" s="45"/>
    </row>
    <row r="55" spans="1:40" x14ac:dyDescent="0.25">
      <c r="A55" s="46"/>
      <c r="B55" s="47"/>
      <c r="C55" s="47"/>
      <c r="D55" s="166"/>
      <c r="E55" s="167"/>
      <c r="F55" s="167"/>
      <c r="G55" s="167"/>
      <c r="H55" s="167"/>
      <c r="I55" s="167"/>
      <c r="J55" s="167"/>
      <c r="K55" s="167"/>
      <c r="L55" s="167"/>
      <c r="M55" s="167"/>
      <c r="N55" s="167"/>
      <c r="O55" s="167"/>
      <c r="P55" s="167"/>
      <c r="Q55" s="47"/>
      <c r="R55" s="47"/>
      <c r="S55" s="47"/>
      <c r="T55" s="48"/>
      <c r="AA55" s="146"/>
    </row>
    <row r="56" spans="1:40" ht="18.75" thickBot="1" x14ac:dyDescent="0.3">
      <c r="A56" s="169"/>
      <c r="B56" s="170"/>
      <c r="C56" s="170"/>
      <c r="D56" s="171"/>
      <c r="E56" s="172"/>
      <c r="F56" s="172"/>
      <c r="G56" s="172"/>
      <c r="H56" s="172"/>
      <c r="I56" s="172"/>
      <c r="J56" s="172"/>
      <c r="K56" s="172"/>
      <c r="L56" s="172"/>
      <c r="M56" s="172"/>
      <c r="N56" s="172"/>
      <c r="O56" s="172"/>
      <c r="P56" s="172"/>
      <c r="Q56" s="170"/>
      <c r="R56" s="172"/>
      <c r="S56" s="172"/>
      <c r="T56" s="173"/>
      <c r="AA56" s="146"/>
    </row>
    <row r="59" spans="1:40" x14ac:dyDescent="0.25">
      <c r="A59" s="45"/>
      <c r="B59" s="45"/>
      <c r="C59" s="45"/>
      <c r="D59" s="174"/>
      <c r="E59" s="45"/>
      <c r="F59" s="45"/>
      <c r="G59" s="45"/>
      <c r="H59" s="45"/>
      <c r="I59" s="45"/>
      <c r="J59" s="45"/>
      <c r="K59" s="45"/>
      <c r="L59" s="45"/>
      <c r="M59" s="45"/>
      <c r="N59" s="45"/>
      <c r="O59" s="45"/>
      <c r="P59" s="45"/>
      <c r="Q59" s="45"/>
      <c r="R59" s="45"/>
      <c r="S59" s="45"/>
      <c r="T59" s="45"/>
    </row>
    <row r="60" spans="1:40" x14ac:dyDescent="0.25">
      <c r="A60" s="45"/>
      <c r="B60" s="45"/>
      <c r="C60" s="45"/>
      <c r="D60" s="45"/>
      <c r="E60" s="45"/>
      <c r="F60" s="45"/>
      <c r="G60" s="45"/>
      <c r="H60" s="45"/>
      <c r="I60" s="45"/>
      <c r="J60" s="45"/>
      <c r="K60" s="45"/>
      <c r="L60" s="45"/>
      <c r="M60" s="45"/>
      <c r="N60" s="45"/>
      <c r="O60" s="45"/>
      <c r="P60" s="45"/>
      <c r="Q60" s="45"/>
    </row>
    <row r="61" spans="1:40" x14ac:dyDescent="0.25">
      <c r="A61" s="45"/>
      <c r="B61" s="45"/>
      <c r="C61" s="45"/>
      <c r="D61" s="45"/>
      <c r="E61" s="45"/>
      <c r="F61" s="45"/>
      <c r="G61" s="45"/>
      <c r="H61" s="45"/>
      <c r="I61" s="45"/>
      <c r="J61" s="45"/>
      <c r="K61" s="45"/>
      <c r="L61" s="45"/>
      <c r="M61" s="45"/>
      <c r="N61" s="45"/>
      <c r="O61" s="45"/>
      <c r="P61" s="45"/>
      <c r="Q61" s="45"/>
      <c r="S61" s="42">
        <f>SUM(H40:O40)</f>
        <v>0</v>
      </c>
    </row>
    <row r="62" spans="1:40" x14ac:dyDescent="0.25">
      <c r="A62" s="45"/>
      <c r="B62" s="45"/>
      <c r="C62" s="45"/>
      <c r="D62" s="45"/>
      <c r="E62" s="45"/>
      <c r="F62" s="45"/>
      <c r="G62" s="45"/>
      <c r="H62" s="45"/>
      <c r="I62" s="45"/>
      <c r="J62" s="45"/>
      <c r="K62" s="45"/>
      <c r="L62" s="45"/>
      <c r="M62" s="45"/>
      <c r="N62" s="45"/>
      <c r="O62" s="45"/>
      <c r="P62" s="45"/>
      <c r="Q62" s="45"/>
    </row>
    <row r="63" spans="1:40" x14ac:dyDescent="0.25">
      <c r="A63" s="45"/>
      <c r="B63" s="45"/>
      <c r="C63" s="45"/>
      <c r="D63" s="45"/>
      <c r="E63" s="45"/>
      <c r="F63" s="45"/>
      <c r="G63" s="45"/>
      <c r="H63" s="45"/>
      <c r="I63" s="45"/>
      <c r="J63" s="45"/>
      <c r="K63" s="45"/>
      <c r="L63" s="45"/>
      <c r="M63" s="45"/>
      <c r="N63" s="45"/>
      <c r="O63" s="45"/>
      <c r="P63" s="45"/>
      <c r="Q63" s="45"/>
    </row>
    <row r="64" spans="1:40" ht="18.75" customHeight="1" x14ac:dyDescent="0.25">
      <c r="A64" s="45"/>
      <c r="B64" s="45"/>
      <c r="C64" s="45"/>
      <c r="D64" s="45"/>
      <c r="E64" s="45"/>
      <c r="F64" s="45"/>
      <c r="G64" s="45"/>
      <c r="H64" s="45"/>
      <c r="I64" s="45"/>
      <c r="J64" s="45"/>
      <c r="K64" s="45"/>
      <c r="L64" s="45"/>
      <c r="M64" s="45"/>
      <c r="N64" s="45"/>
      <c r="O64" s="45"/>
      <c r="P64" s="45"/>
      <c r="Q64" s="45"/>
    </row>
    <row r="65" spans="1:26" x14ac:dyDescent="0.25">
      <c r="A65" s="45"/>
      <c r="B65" s="45"/>
      <c r="C65" s="45"/>
      <c r="D65" s="45"/>
      <c r="E65" s="45"/>
      <c r="F65" s="45"/>
      <c r="G65" s="45"/>
      <c r="H65" s="45"/>
      <c r="I65" s="45"/>
      <c r="J65" s="45"/>
      <c r="K65" s="45"/>
      <c r="L65" s="45"/>
      <c r="M65" s="45"/>
      <c r="N65" s="45"/>
      <c r="O65" s="45"/>
      <c r="P65" s="45"/>
      <c r="Q65" s="45"/>
    </row>
    <row r="66" spans="1:26" ht="18.75" customHeight="1" x14ac:dyDescent="0.25">
      <c r="A66" s="45"/>
      <c r="B66" s="45"/>
      <c r="C66" s="45"/>
      <c r="D66" s="45"/>
      <c r="E66" s="45"/>
      <c r="F66" s="45"/>
      <c r="G66" s="45"/>
      <c r="H66" s="45"/>
      <c r="I66" s="45"/>
      <c r="J66" s="45"/>
      <c r="K66" s="45"/>
      <c r="L66" s="45"/>
      <c r="M66" s="45"/>
      <c r="N66" s="45"/>
      <c r="O66" s="45"/>
      <c r="P66" s="45"/>
      <c r="Q66" s="45"/>
    </row>
    <row r="67" spans="1:26" x14ac:dyDescent="0.25">
      <c r="A67" s="45"/>
      <c r="B67" s="45"/>
      <c r="C67" s="45"/>
      <c r="D67" s="45"/>
      <c r="E67" s="45"/>
      <c r="F67" s="45"/>
      <c r="G67" s="45"/>
      <c r="H67" s="45"/>
      <c r="I67" s="45"/>
      <c r="J67" s="45"/>
      <c r="K67" s="45"/>
      <c r="L67" s="45"/>
      <c r="M67" s="45"/>
      <c r="N67" s="45"/>
      <c r="O67" s="45"/>
      <c r="P67" s="45"/>
      <c r="Q67" s="45"/>
    </row>
    <row r="68" spans="1:26" x14ac:dyDescent="0.25">
      <c r="A68" s="45"/>
      <c r="B68" s="45"/>
      <c r="C68" s="45"/>
      <c r="D68" s="45"/>
      <c r="E68" s="45"/>
      <c r="F68" s="45"/>
      <c r="G68" s="45"/>
      <c r="H68" s="45"/>
      <c r="I68" s="45"/>
      <c r="J68" s="45"/>
      <c r="K68" s="45"/>
      <c r="L68" s="45"/>
      <c r="M68" s="45"/>
      <c r="N68" s="45"/>
      <c r="O68" s="45"/>
      <c r="P68" s="45"/>
      <c r="Q68" s="45"/>
    </row>
    <row r="69" spans="1:26" x14ac:dyDescent="0.25">
      <c r="A69" s="45"/>
      <c r="B69" s="45"/>
      <c r="C69" s="45"/>
      <c r="D69" s="45"/>
      <c r="E69" s="45"/>
      <c r="F69" s="45"/>
      <c r="G69" s="45"/>
      <c r="H69" s="45"/>
      <c r="I69" s="45"/>
      <c r="J69" s="45"/>
      <c r="K69" s="45"/>
      <c r="L69" s="45"/>
      <c r="M69" s="45"/>
      <c r="N69" s="45"/>
      <c r="O69" s="45"/>
      <c r="P69" s="45"/>
      <c r="Q69" s="45"/>
    </row>
    <row r="70" spans="1:26" x14ac:dyDescent="0.25">
      <c r="A70" s="45"/>
      <c r="B70" s="45"/>
      <c r="C70" s="45"/>
      <c r="D70" s="45"/>
      <c r="E70" s="45"/>
      <c r="F70" s="45"/>
      <c r="G70" s="45"/>
      <c r="H70" s="45"/>
      <c r="I70" s="45"/>
      <c r="J70" s="45"/>
      <c r="K70" s="45"/>
      <c r="L70" s="45"/>
      <c r="M70" s="45"/>
      <c r="N70" s="45"/>
      <c r="O70" s="45"/>
      <c r="P70" s="45"/>
      <c r="Q70" s="45"/>
    </row>
    <row r="71" spans="1:26" x14ac:dyDescent="0.25">
      <c r="A71" s="45"/>
      <c r="B71" s="45"/>
      <c r="C71" s="45"/>
      <c r="D71" s="45"/>
      <c r="E71" s="45"/>
      <c r="F71" s="45"/>
      <c r="G71" s="45"/>
      <c r="H71" s="45"/>
      <c r="I71" s="45"/>
      <c r="J71" s="45"/>
      <c r="K71" s="45"/>
      <c r="L71" s="45"/>
      <c r="M71" s="45"/>
      <c r="N71" s="45"/>
      <c r="O71" s="45"/>
      <c r="P71" s="45"/>
      <c r="Q71" s="45"/>
    </row>
    <row r="72" spans="1:26" x14ac:dyDescent="0.25">
      <c r="A72" s="45"/>
      <c r="B72" s="45"/>
      <c r="C72" s="45"/>
      <c r="D72" s="45"/>
      <c r="E72" s="45"/>
      <c r="F72" s="45"/>
      <c r="G72" s="45"/>
      <c r="H72" s="45"/>
      <c r="I72" s="45"/>
      <c r="J72" s="45"/>
      <c r="K72" s="45"/>
      <c r="L72" s="45"/>
      <c r="M72" s="45"/>
      <c r="N72" s="45"/>
      <c r="O72" s="45"/>
      <c r="P72" s="45"/>
      <c r="Q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U73" s="45"/>
      <c r="V73" s="45"/>
      <c r="W73" s="45"/>
      <c r="X73" s="45"/>
      <c r="Y73" s="45"/>
      <c r="Z73" s="45"/>
    </row>
    <row r="74" spans="1:26" x14ac:dyDescent="0.25">
      <c r="U74" s="45"/>
      <c r="V74" s="45"/>
      <c r="W74" s="45"/>
      <c r="X74" s="45"/>
      <c r="Y74" s="45"/>
      <c r="Z74" s="45"/>
    </row>
    <row r="75" spans="1:26" x14ac:dyDescent="0.25">
      <c r="U75" s="45"/>
      <c r="V75" s="45"/>
      <c r="W75" s="45"/>
      <c r="X75" s="45"/>
      <c r="Y75" s="45"/>
      <c r="Z75" s="45"/>
    </row>
    <row r="76" spans="1:26" x14ac:dyDescent="0.25">
      <c r="U76" s="45"/>
      <c r="V76" s="45"/>
      <c r="W76" s="45"/>
      <c r="X76" s="45"/>
      <c r="Y76" s="45"/>
      <c r="Z76" s="45"/>
    </row>
    <row r="77" spans="1:26" x14ac:dyDescent="0.25">
      <c r="U77" s="45"/>
      <c r="V77" s="45"/>
      <c r="W77" s="45"/>
      <c r="X77" s="45"/>
      <c r="Y77" s="45"/>
      <c r="Z77" s="45"/>
    </row>
    <row r="78" spans="1:26" x14ac:dyDescent="0.25">
      <c r="U78" s="45"/>
      <c r="V78" s="45"/>
      <c r="W78" s="45"/>
      <c r="X78" s="45"/>
      <c r="Y78" s="45"/>
      <c r="Z78" s="45"/>
    </row>
    <row r="79" spans="1:26" x14ac:dyDescent="0.25">
      <c r="U79" s="45"/>
      <c r="V79" s="45"/>
      <c r="W79" s="45"/>
      <c r="X79" s="45"/>
      <c r="Y79" s="45"/>
      <c r="Z79" s="45"/>
    </row>
    <row r="80" spans="1:26" x14ac:dyDescent="0.25">
      <c r="U80" s="45"/>
      <c r="V80" s="45"/>
      <c r="W80" s="45"/>
      <c r="X80" s="45"/>
      <c r="Y80" s="45"/>
      <c r="Z80" s="45"/>
    </row>
    <row r="81" spans="21:26" x14ac:dyDescent="0.25">
      <c r="U81" s="45"/>
      <c r="V81" s="45"/>
      <c r="W81" s="45"/>
      <c r="X81" s="45"/>
      <c r="Y81" s="45"/>
      <c r="Z81" s="45"/>
    </row>
    <row r="82" spans="21:26" x14ac:dyDescent="0.25">
      <c r="U82" s="45"/>
      <c r="V82" s="45"/>
      <c r="W82" s="45"/>
      <c r="X82" s="45"/>
      <c r="Y82" s="45"/>
      <c r="Z82" s="45"/>
    </row>
    <row r="83" spans="21:26" x14ac:dyDescent="0.25">
      <c r="U83" s="45"/>
      <c r="V83" s="45"/>
      <c r="W83" s="45"/>
      <c r="X83" s="45"/>
      <c r="Y83" s="45"/>
      <c r="Z83" s="45"/>
    </row>
    <row r="84" spans="21:26" x14ac:dyDescent="0.25">
      <c r="U84" s="45"/>
      <c r="V84" s="45"/>
      <c r="W84" s="45"/>
      <c r="X84" s="45"/>
      <c r="Y84" s="45"/>
      <c r="Z84" s="45"/>
    </row>
    <row r="85" spans="21:26" x14ac:dyDescent="0.25">
      <c r="U85" s="45"/>
      <c r="V85" s="45"/>
      <c r="W85" s="45"/>
      <c r="X85" s="45"/>
      <c r="Y85" s="45"/>
      <c r="Z85" s="45"/>
    </row>
    <row r="86" spans="21:26" x14ac:dyDescent="0.25">
      <c r="U86" s="45"/>
      <c r="V86" s="45"/>
      <c r="W86" s="45"/>
      <c r="X86" s="45"/>
      <c r="Y86" s="45"/>
      <c r="Z86" s="45"/>
    </row>
  </sheetData>
  <sheetProtection algorithmName="SHA-512" hashValue="cbe4qGhu6Aq7WOrl1NtCa7pz+Apv49wvT/4hiCrert5HapQkFYANULCPdENaRNd/Z15ttXsE7FOqlfKIQ4JFlw==" saltValue="yJSHF1clbOkskSZkGXE0Pg==" spinCount="100000" sheet="1" objects="1" scenarios="1"/>
  <mergeCells count="8">
    <mergeCell ref="AF4:AF5"/>
    <mergeCell ref="AG4:AG5"/>
    <mergeCell ref="P24:Q24"/>
    <mergeCell ref="AA3:AA5"/>
    <mergeCell ref="AB3:AB5"/>
    <mergeCell ref="AC3:AC5"/>
    <mergeCell ref="AD4:AD5"/>
    <mergeCell ref="AE4:AE5"/>
  </mergeCells>
  <dataValidations count="7">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A32251F6-0C49-490E-979B-A98FC6281F65}">
      <formula1>0</formula1>
      <formula2>M28</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E8DAD53A-144E-4446-B616-CD8A8B99988C}">
      <formula1>0</formula1>
      <formula2>I43</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D3F4959A-913F-4C50-9942-1041E4E869A2}">
      <formula1>0</formula1>
      <formula2>O20</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3AEC990B-025D-4735-A912-8D84B9BA5224}">
      <formula1>0</formula1>
      <formula2>#REF!</formula2>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3B32A497-4179-4D80-A05F-58F5881712D2}">
      <formula1>0</formula1>
      <formula2>#REF!</formula2>
    </dataValidation>
    <dataValidation type="whole" operator="greaterThanOrEqual" allowBlank="1" showInputMessage="1" showErrorMessage="1" sqref="D14 D20 J18 M18" xr:uid="{CC2F48B7-7BC4-4125-ABCF-186C7830E99E}">
      <formula1>0</formula1>
    </dataValidation>
    <dataValidation type="list" allowBlank="1" showInputMessage="1" showErrorMessage="1" sqref="M16" xr:uid="{4320C3E4-A77E-4DB3-83E0-7A5FF944F2D0}">
      <formula1>$AB$14:$AB$15</formula1>
    </dataValidation>
  </dataValidations>
  <hyperlinks>
    <hyperlink ref="E50" r:id="rId1" xr:uid="{8162C5B0-C515-4180-B8E3-C7135D4111D7}"/>
  </hyperlinks>
  <pageMargins left="0.79000000000000015" right="0.79000000000000015" top="0.98" bottom="0.98" header="0.59" footer="0.59"/>
  <pageSetup paperSize="0" scale="55" orientation="landscape" horizontalDpi="4294967292" verticalDpi="429496729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92729-CF5F-4F42-AC7A-A2DDD2210ED5}">
  <sheetPr>
    <tabColor theme="7" tint="0.59999389629810485"/>
    <pageSetUpPr fitToPage="1"/>
  </sheetPr>
  <dimension ref="A1:AN86"/>
  <sheetViews>
    <sheetView zoomScale="80" zoomScaleNormal="80" zoomScalePageLayoutView="70" workbookViewId="0">
      <selection activeCell="J12" sqref="J12"/>
    </sheetView>
  </sheetViews>
  <sheetFormatPr defaultColWidth="10.625" defaultRowHeight="18" x14ac:dyDescent="0.25"/>
  <cols>
    <col min="1" max="2" width="2.625" style="42" customWidth="1"/>
    <col min="3" max="8" width="12.625" style="42" customWidth="1"/>
    <col min="9" max="20" width="15.875" style="42" customWidth="1"/>
    <col min="21" max="26" width="10.625" style="42" customWidth="1"/>
    <col min="27" max="27" width="24.875" style="72" hidden="1" customWidth="1"/>
    <col min="28" max="28" width="36.375" style="72" hidden="1" customWidth="1"/>
    <col min="29" max="29" width="19.125" style="72" hidden="1" customWidth="1"/>
    <col min="30" max="30" width="20.25" style="72" hidden="1" customWidth="1"/>
    <col min="31" max="31" width="12.125" style="72" hidden="1" customWidth="1"/>
    <col min="32" max="32" width="31.25" style="72" hidden="1" customWidth="1"/>
    <col min="33" max="33" width="73.5" style="72" hidden="1" customWidth="1"/>
    <col min="34" max="34" width="15" style="42" hidden="1" customWidth="1"/>
    <col min="35" max="35" width="11.75" style="42" hidden="1" customWidth="1"/>
    <col min="36" max="36" width="10" style="42" hidden="1" customWidth="1"/>
    <col min="37" max="37" width="21" style="42" hidden="1" customWidth="1"/>
    <col min="38" max="38" width="6.625" style="42" hidden="1" customWidth="1"/>
    <col min="39" max="39" width="7.625" style="42" hidden="1" customWidth="1"/>
    <col min="40" max="40" width="6.625" style="42" hidden="1" customWidth="1"/>
    <col min="41" max="41" width="0" style="42" hidden="1" customWidth="1"/>
    <col min="42" max="16384" width="10.625" style="42"/>
  </cols>
  <sheetData>
    <row r="1" spans="1:38" x14ac:dyDescent="0.25">
      <c r="A1" s="39"/>
      <c r="B1" s="40"/>
      <c r="C1" s="40"/>
      <c r="D1" s="40"/>
      <c r="E1" s="40"/>
      <c r="F1" s="40"/>
      <c r="G1" s="40"/>
      <c r="H1" s="40"/>
      <c r="I1" s="40"/>
      <c r="J1" s="40"/>
      <c r="K1" s="40"/>
      <c r="L1" s="40"/>
      <c r="M1" s="40"/>
      <c r="N1" s="40"/>
      <c r="O1" s="40"/>
      <c r="P1" s="40"/>
      <c r="Q1" s="40"/>
      <c r="R1" s="47"/>
      <c r="S1" s="47"/>
      <c r="T1" s="41"/>
      <c r="AA1" s="43" t="s">
        <v>14</v>
      </c>
      <c r="AB1" s="44"/>
      <c r="AC1" s="44"/>
      <c r="AD1" s="44"/>
      <c r="AE1" s="44"/>
      <c r="AF1" s="44"/>
      <c r="AG1" s="44"/>
      <c r="AH1" s="45"/>
      <c r="AI1" s="45"/>
      <c r="AJ1" s="45"/>
      <c r="AK1" s="45"/>
      <c r="AL1" s="45"/>
    </row>
    <row r="2" spans="1:38" x14ac:dyDescent="0.25">
      <c r="A2" s="46"/>
      <c r="B2" s="47"/>
      <c r="C2" s="47"/>
      <c r="D2" s="47"/>
      <c r="E2" s="47"/>
      <c r="F2" s="47"/>
      <c r="G2" s="47"/>
      <c r="H2" s="47"/>
      <c r="I2" s="47"/>
      <c r="J2" s="47"/>
      <c r="K2" s="47"/>
      <c r="L2" s="47"/>
      <c r="M2" s="47"/>
      <c r="N2" s="47"/>
      <c r="O2" s="47"/>
      <c r="P2" s="47"/>
      <c r="Q2" s="47"/>
      <c r="R2" s="47"/>
      <c r="S2" s="47"/>
      <c r="T2" s="48"/>
      <c r="AA2" s="44"/>
      <c r="AB2" s="44"/>
      <c r="AC2" s="44"/>
      <c r="AD2" s="44"/>
      <c r="AE2" s="44"/>
      <c r="AF2" s="44"/>
      <c r="AG2" s="44"/>
      <c r="AH2" s="49"/>
      <c r="AI2" s="49"/>
      <c r="AJ2" s="45"/>
      <c r="AK2" s="45"/>
      <c r="AL2" s="45"/>
    </row>
    <row r="3" spans="1:38" ht="18" customHeight="1" x14ac:dyDescent="0.25">
      <c r="A3" s="46"/>
      <c r="B3" s="47"/>
      <c r="C3" s="47"/>
      <c r="D3" s="47"/>
      <c r="E3" s="47"/>
      <c r="F3" s="47"/>
      <c r="G3" s="47"/>
      <c r="H3" s="47"/>
      <c r="I3" s="47"/>
      <c r="J3" s="47"/>
      <c r="K3" s="47"/>
      <c r="L3" s="47"/>
      <c r="M3" s="47"/>
      <c r="N3" s="47"/>
      <c r="O3" s="47"/>
      <c r="P3" s="47"/>
      <c r="Q3" s="47"/>
      <c r="R3" s="47"/>
      <c r="S3" s="47"/>
      <c r="T3" s="48"/>
      <c r="AA3" s="240" t="s">
        <v>9</v>
      </c>
      <c r="AB3" s="240" t="s">
        <v>13</v>
      </c>
      <c r="AC3" s="240" t="s">
        <v>10</v>
      </c>
      <c r="AD3" s="50" t="s">
        <v>12</v>
      </c>
      <c r="AE3" s="50"/>
      <c r="AF3" s="51" t="s">
        <v>11</v>
      </c>
      <c r="AG3" s="50"/>
      <c r="AH3" s="52" t="s">
        <v>20</v>
      </c>
      <c r="AI3" s="52" t="s">
        <v>21</v>
      </c>
      <c r="AJ3" s="45" t="s">
        <v>31</v>
      </c>
      <c r="AK3" s="45"/>
      <c r="AL3" s="45"/>
    </row>
    <row r="4" spans="1:38" ht="18" customHeight="1" x14ac:dyDescent="0.25">
      <c r="A4" s="46"/>
      <c r="B4" s="47"/>
      <c r="C4" s="47"/>
      <c r="D4" s="47"/>
      <c r="E4" s="47"/>
      <c r="F4" s="47"/>
      <c r="G4" s="47"/>
      <c r="H4" s="47"/>
      <c r="I4" s="47"/>
      <c r="J4" s="47"/>
      <c r="K4" s="47"/>
      <c r="L4" s="47"/>
      <c r="M4" s="47"/>
      <c r="N4" s="47"/>
      <c r="O4" s="47"/>
      <c r="P4" s="47"/>
      <c r="Q4" s="47"/>
      <c r="R4" s="47"/>
      <c r="S4" s="47"/>
      <c r="T4" s="48"/>
      <c r="AA4" s="240"/>
      <c r="AB4" s="240"/>
      <c r="AC4" s="240"/>
      <c r="AD4" s="240" t="s">
        <v>8</v>
      </c>
      <c r="AE4" s="240" t="s">
        <v>2</v>
      </c>
      <c r="AF4" s="244">
        <f>VLOOKUP($J$7,gegevens!$B$6:$K$38,9)-10</f>
        <v>55</v>
      </c>
      <c r="AG4" s="244">
        <f>VLOOKUP($J$7,gegevens!$B$6:$K$38,10)</f>
        <v>9</v>
      </c>
      <c r="AH4" s="52"/>
      <c r="AI4" s="52" t="s">
        <v>22</v>
      </c>
      <c r="AJ4" s="45"/>
      <c r="AK4" s="45" t="s">
        <v>33</v>
      </c>
      <c r="AL4" s="45"/>
    </row>
    <row r="5" spans="1:38" x14ac:dyDescent="0.25">
      <c r="A5" s="53"/>
      <c r="B5" s="54"/>
      <c r="C5" s="54"/>
      <c r="D5" s="54"/>
      <c r="E5" s="54"/>
      <c r="F5" s="54"/>
      <c r="G5" s="54"/>
      <c r="H5" s="54"/>
      <c r="I5" s="54"/>
      <c r="J5" s="54"/>
      <c r="K5" s="54"/>
      <c r="L5" s="54"/>
      <c r="M5" s="54"/>
      <c r="N5" s="54"/>
      <c r="O5" s="54"/>
      <c r="P5" s="54"/>
      <c r="Q5" s="54"/>
      <c r="R5" s="54"/>
      <c r="S5" s="54"/>
      <c r="T5" s="55"/>
      <c r="AA5" s="241"/>
      <c r="AB5" s="241"/>
      <c r="AC5" s="241"/>
      <c r="AD5" s="241"/>
      <c r="AE5" s="241"/>
      <c r="AF5" s="245"/>
      <c r="AG5" s="245"/>
      <c r="AH5" s="49"/>
      <c r="AI5" s="49"/>
      <c r="AJ5" s="45"/>
      <c r="AK5" s="45"/>
      <c r="AL5" s="45">
        <v>20</v>
      </c>
    </row>
    <row r="6" spans="1:38" x14ac:dyDescent="0.25">
      <c r="A6" s="56"/>
      <c r="B6" s="57"/>
      <c r="C6" s="57"/>
      <c r="D6" s="57"/>
      <c r="E6" s="57"/>
      <c r="F6" s="57"/>
      <c r="G6" s="57"/>
      <c r="H6" s="57"/>
      <c r="I6" s="57"/>
      <c r="J6" s="57"/>
      <c r="K6" s="57"/>
      <c r="L6" s="57"/>
      <c r="M6" s="57"/>
      <c r="N6" s="57"/>
      <c r="O6" s="57"/>
      <c r="P6" s="57"/>
      <c r="Q6" s="57"/>
      <c r="R6" s="57"/>
      <c r="S6" s="57"/>
      <c r="T6" s="58"/>
      <c r="AA6" s="59">
        <v>2</v>
      </c>
      <c r="AB6" s="59">
        <v>3</v>
      </c>
      <c r="AC6" s="59">
        <v>4</v>
      </c>
      <c r="AD6" s="59">
        <v>5</v>
      </c>
      <c r="AE6" s="59">
        <v>6</v>
      </c>
      <c r="AF6" s="59">
        <v>7</v>
      </c>
      <c r="AG6" s="59">
        <v>8</v>
      </c>
      <c r="AH6" s="60">
        <v>11</v>
      </c>
      <c r="AI6" s="60">
        <v>12</v>
      </c>
      <c r="AJ6" s="60">
        <v>14</v>
      </c>
      <c r="AK6" s="60">
        <v>15</v>
      </c>
      <c r="AL6" s="60">
        <v>17</v>
      </c>
    </row>
    <row r="7" spans="1:38" ht="23.25" x14ac:dyDescent="0.35">
      <c r="A7" s="56"/>
      <c r="B7" s="61"/>
      <c r="C7" s="57"/>
      <c r="D7" s="57"/>
      <c r="E7" s="57"/>
      <c r="F7" s="57"/>
      <c r="G7" s="57"/>
      <c r="H7" s="57"/>
      <c r="I7" s="62" t="s">
        <v>40</v>
      </c>
      <c r="J7" s="175">
        <f>'2018'!J7-1</f>
        <v>2017</v>
      </c>
      <c r="K7" s="64"/>
      <c r="L7" s="64"/>
      <c r="M7" s="64"/>
      <c r="N7" s="57"/>
      <c r="O7" s="65">
        <f>AA7</f>
        <v>12032</v>
      </c>
      <c r="P7" s="66" t="s">
        <v>9</v>
      </c>
      <c r="Q7" s="57"/>
      <c r="R7" s="57"/>
      <c r="S7" s="57"/>
      <c r="T7" s="58"/>
      <c r="AA7" s="197">
        <f>VLOOKUP($J$7,gegevens!$B$6:$I$38,AA6)</f>
        <v>12032</v>
      </c>
      <c r="AB7" s="198">
        <f>VLOOKUP($J$7,gegevens!$B$6:$I$38,AB6)</f>
        <v>0.13800000000000001</v>
      </c>
      <c r="AC7" s="199">
        <f>VLOOKUP($J$7,gegevens!$B$6:$I$38,AC6)</f>
        <v>6.5</v>
      </c>
      <c r="AD7" s="197">
        <f>VLOOKUP($J$7,gegevens!$B$6:$I$38,AD6)</f>
        <v>91285</v>
      </c>
      <c r="AE7" s="197">
        <f>VLOOKUP($J$7,gegevens!$B$6:$I$38,AE6)</f>
        <v>12598</v>
      </c>
      <c r="AF7" s="197">
        <f>VLOOKUP($J$7,gegevens!$B$6:$I$38,AF6)</f>
        <v>7110</v>
      </c>
      <c r="AG7" s="197">
        <f>VLOOKUP($J$7,gegevens!$B$6:$O$38,AG6)</f>
        <v>14039</v>
      </c>
      <c r="AH7" s="198">
        <f>VLOOKUP($J$7-1,gegevens!$B$6:$O$38,AH6)</f>
        <v>18809</v>
      </c>
      <c r="AI7" s="197">
        <f>VLOOKUP($J$7-1,gegevens!$B$6:$O$38,AI6)</f>
        <v>9.8000000000000004E-2</v>
      </c>
      <c r="AJ7" s="197">
        <f>VLOOKUP($J$7,gegevens!$B$6:$AB$38,AJ6)</f>
        <v>0</v>
      </c>
      <c r="AK7" s="198">
        <f>VLOOKUP($J$7,gegevens!$B$6:$AB$38,AK6)</f>
        <v>103317</v>
      </c>
      <c r="AL7" s="67">
        <f>VLOOKUP($J$7,gegevens!$B$6:$AB$38,AL6)</f>
        <v>2.3E-2</v>
      </c>
    </row>
    <row r="8" spans="1:38" x14ac:dyDescent="0.25">
      <c r="A8" s="56"/>
      <c r="B8" s="57"/>
      <c r="C8" s="57"/>
      <c r="D8" s="57"/>
      <c r="E8" s="57"/>
      <c r="F8" s="57"/>
      <c r="G8" s="57"/>
      <c r="H8" s="57"/>
      <c r="I8" s="73"/>
      <c r="J8" s="57"/>
      <c r="K8" s="57"/>
      <c r="L8" s="57"/>
      <c r="M8" s="57"/>
      <c r="N8" s="57"/>
      <c r="O8" s="65">
        <f>MAX(0,ROUNDUP(MIN(J12+M12+P12-O7,AD7),0))*AB13</f>
        <v>0</v>
      </c>
      <c r="P8" s="66" t="str">
        <f>"Premiegrondslag in " &amp;J7</f>
        <v>Premiegrondslag in 2017</v>
      </c>
      <c r="Q8" s="57"/>
      <c r="R8" s="57"/>
      <c r="S8" s="57"/>
      <c r="T8" s="58"/>
      <c r="AA8" s="44"/>
      <c r="AB8" s="44"/>
      <c r="AC8" s="44"/>
      <c r="AD8" s="44"/>
      <c r="AE8" s="44"/>
      <c r="AF8" s="69">
        <f>IF(J7&gt;2022,AF7,ROUNDUP(AK7*O8,0))</f>
        <v>0</v>
      </c>
      <c r="AG8" s="228" t="s">
        <v>62</v>
      </c>
      <c r="AH8" s="52"/>
      <c r="AI8" s="52"/>
      <c r="AJ8" s="45"/>
      <c r="AK8" s="45"/>
      <c r="AL8" s="45"/>
    </row>
    <row r="9" spans="1:38" x14ac:dyDescent="0.25">
      <c r="A9" s="56"/>
      <c r="B9" s="57"/>
      <c r="C9" s="57"/>
      <c r="D9" s="57"/>
      <c r="E9" s="57"/>
      <c r="F9" s="57"/>
      <c r="G9" s="57"/>
      <c r="H9" s="57"/>
      <c r="I9" s="57"/>
      <c r="J9" s="212"/>
      <c r="K9" s="57"/>
      <c r="L9" s="57"/>
      <c r="M9" s="57"/>
      <c r="N9" s="57"/>
      <c r="O9" s="71">
        <f>AB7</f>
        <v>0.13800000000000001</v>
      </c>
      <c r="P9" s="66" t="s">
        <v>44</v>
      </c>
      <c r="Q9" s="57"/>
      <c r="R9" s="57"/>
      <c r="S9" s="57"/>
      <c r="T9" s="58"/>
      <c r="AB9" s="72" t="s">
        <v>18</v>
      </c>
      <c r="AC9" s="72" t="s">
        <v>17</v>
      </c>
      <c r="AH9" s="45"/>
      <c r="AI9" s="45"/>
      <c r="AJ9" s="45"/>
      <c r="AK9" s="45"/>
      <c r="AL9" s="45"/>
    </row>
    <row r="10" spans="1:38" x14ac:dyDescent="0.25">
      <c r="A10" s="56"/>
      <c r="B10" s="57"/>
      <c r="C10" s="57"/>
      <c r="D10" s="57"/>
      <c r="E10" s="57"/>
      <c r="F10" s="57"/>
      <c r="G10" s="57"/>
      <c r="H10" s="57"/>
      <c r="I10" s="73"/>
      <c r="J10" s="73"/>
      <c r="K10" s="73"/>
      <c r="L10" s="73"/>
      <c r="M10" s="73"/>
      <c r="N10" s="73"/>
      <c r="O10" s="73"/>
      <c r="P10" s="74"/>
      <c r="Q10" s="57"/>
      <c r="R10" s="57"/>
      <c r="S10" s="57"/>
      <c r="T10" s="58"/>
      <c r="AA10" s="72" t="s">
        <v>25</v>
      </c>
      <c r="AB10" s="196">
        <f>J7-YEAR(Geboortedatum)-1</f>
        <v>36</v>
      </c>
      <c r="AC10" s="196">
        <f>12-MONTH(Geboortedatum)</f>
        <v>11</v>
      </c>
      <c r="AF10" s="72" t="s">
        <v>19</v>
      </c>
      <c r="AG10" s="72">
        <f>IF(AB10&lt;AF4,1,IF(AB10&gt;AF4,2,IF(AC10&lt;AG4,1,2)))</f>
        <v>1</v>
      </c>
      <c r="AH10" s="45"/>
      <c r="AI10" s="45"/>
      <c r="AJ10" s="45"/>
      <c r="AK10" s="45"/>
      <c r="AL10" s="45">
        <f>IF($AB$10&lt;AL5,1-SUM($AJ10:AJ10),0)</f>
        <v>0</v>
      </c>
    </row>
    <row r="11" spans="1:38" x14ac:dyDescent="0.25">
      <c r="A11" s="56"/>
      <c r="B11" s="57"/>
      <c r="C11" s="57"/>
      <c r="D11" s="57"/>
      <c r="E11" s="57"/>
      <c r="F11" s="57"/>
      <c r="G11" s="57"/>
      <c r="H11" s="57"/>
      <c r="I11" s="77" t="s">
        <v>39</v>
      </c>
      <c r="J11" s="77"/>
      <c r="K11" s="73"/>
      <c r="L11" s="77" t="s">
        <v>41</v>
      </c>
      <c r="M11" s="77"/>
      <c r="N11" s="74"/>
      <c r="O11" s="77" t="s">
        <v>36</v>
      </c>
      <c r="P11" s="77"/>
      <c r="Q11" s="57"/>
      <c r="R11" s="57"/>
      <c r="S11" s="57"/>
      <c r="T11" s="58"/>
      <c r="AA11" s="72" t="s">
        <v>26</v>
      </c>
      <c r="AB11" s="196">
        <f>VLOOKUP($J$7,gegevens!$B$6:$K$38,9)</f>
        <v>65</v>
      </c>
      <c r="AC11" s="196">
        <f>VLOOKUP($J$7,gegevens!$B$6:$K$38,10)</f>
        <v>9</v>
      </c>
      <c r="AI11" s="45"/>
      <c r="AJ11" s="45"/>
      <c r="AK11" s="45"/>
      <c r="AL11" s="45"/>
    </row>
    <row r="12" spans="1:38" x14ac:dyDescent="0.25">
      <c r="A12" s="56"/>
      <c r="B12" s="57"/>
      <c r="C12" s="57"/>
      <c r="D12" s="57"/>
      <c r="E12" s="57"/>
      <c r="F12" s="57"/>
      <c r="G12" s="57"/>
      <c r="H12" s="57"/>
      <c r="I12" s="78" t="str">
        <f>"Inkomen "&amp;(J7-1)</f>
        <v>Inkomen 2016</v>
      </c>
      <c r="J12" s="79">
        <v>0</v>
      </c>
      <c r="K12" s="80"/>
      <c r="L12" s="81" t="str">
        <f>"Winst/(Verlies) "&amp;($J$7-1)</f>
        <v>Winst/(Verlies) 2016</v>
      </c>
      <c r="M12" s="82">
        <v>0</v>
      </c>
      <c r="N12" s="75"/>
      <c r="O12" s="81" t="str">
        <f>"Overig inkomen "&amp;($J$7-1)</f>
        <v>Overig inkomen 2016</v>
      </c>
      <c r="P12" s="82">
        <v>0</v>
      </c>
      <c r="Q12" s="57"/>
      <c r="R12" s="57"/>
      <c r="S12" s="57"/>
      <c r="T12" s="58"/>
      <c r="AA12" s="72" t="s">
        <v>64</v>
      </c>
      <c r="AB12" s="234" t="b">
        <f>IFERROR(_xlfn.XLOOKUP(Geboortedatum,gegevens!$L$6:$L$38,gegevens!$B$6:$B$38,TRUE,1),FALSE)</f>
        <v>1</v>
      </c>
      <c r="AF12" s="84"/>
      <c r="AG12" s="83">
        <f>AB10-AB11+(AC10-AC11)/12</f>
        <v>-28.833333333333332</v>
      </c>
      <c r="AI12" s="45"/>
      <c r="AJ12" s="45"/>
      <c r="AK12" s="45"/>
      <c r="AL12" s="85"/>
    </row>
    <row r="13" spans="1:38" x14ac:dyDescent="0.25">
      <c r="A13" s="56"/>
      <c r="B13" s="57"/>
      <c r="C13" s="57"/>
      <c r="D13" s="57"/>
      <c r="E13" s="57"/>
      <c r="F13" s="57"/>
      <c r="G13" s="57"/>
      <c r="H13" s="57"/>
      <c r="I13" s="101"/>
      <c r="J13" s="57"/>
      <c r="K13" s="57"/>
      <c r="L13" s="86"/>
      <c r="M13" s="57"/>
      <c r="N13" s="75"/>
      <c r="O13" s="75"/>
      <c r="P13" s="57"/>
      <c r="Q13" s="57"/>
      <c r="R13" s="57"/>
      <c r="S13" s="57"/>
      <c r="T13" s="58"/>
      <c r="AA13" s="72" t="s">
        <v>54</v>
      </c>
      <c r="AB13" s="194">
        <f>IF(ISLOGICAL(AB12),--AB12,IF(J7 &lt;= AB12 + 5,1,0))</f>
        <v>1</v>
      </c>
      <c r="AH13" s="45"/>
      <c r="AI13" s="45"/>
      <c r="AJ13" s="45"/>
      <c r="AK13" s="45"/>
      <c r="AL13" s="45"/>
    </row>
    <row r="14" spans="1:38" x14ac:dyDescent="0.25">
      <c r="A14" s="56"/>
      <c r="B14" s="57"/>
      <c r="C14" s="57"/>
      <c r="D14" s="57"/>
      <c r="E14" s="57"/>
      <c r="F14" s="57"/>
      <c r="G14" s="57"/>
      <c r="H14" s="57"/>
      <c r="I14" s="176" t="s">
        <v>37</v>
      </c>
      <c r="J14" s="88"/>
      <c r="K14" s="57"/>
      <c r="L14" s="89" t="s">
        <v>42</v>
      </c>
      <c r="M14" s="88"/>
      <c r="N14" s="57"/>
      <c r="O14" s="57"/>
      <c r="P14" s="57"/>
      <c r="Q14" s="57"/>
      <c r="R14" s="57"/>
      <c r="S14" s="57"/>
      <c r="T14" s="58"/>
      <c r="AB14" s="214">
        <v>0</v>
      </c>
      <c r="AH14" s="45"/>
      <c r="AI14" s="45"/>
      <c r="AJ14" s="45"/>
      <c r="AK14" s="45"/>
      <c r="AL14" s="45"/>
    </row>
    <row r="15" spans="1:38" x14ac:dyDescent="0.25">
      <c r="A15" s="56"/>
      <c r="B15" s="57"/>
      <c r="C15" s="57"/>
      <c r="D15" s="57"/>
      <c r="E15" s="57"/>
      <c r="F15" s="57"/>
      <c r="G15" s="57"/>
      <c r="H15" s="57"/>
      <c r="I15" s="177" t="s">
        <v>38</v>
      </c>
      <c r="J15" s="91"/>
      <c r="K15" s="57"/>
      <c r="L15" s="92" t="s">
        <v>43</v>
      </c>
      <c r="M15" s="91"/>
      <c r="N15" s="57"/>
      <c r="O15" s="57"/>
      <c r="P15" s="57"/>
      <c r="Q15" s="57"/>
      <c r="R15" s="57"/>
      <c r="S15" s="57"/>
      <c r="T15" s="58"/>
      <c r="AB15" s="214">
        <v>1</v>
      </c>
      <c r="AH15" s="45"/>
      <c r="AI15" s="45"/>
      <c r="AJ15" s="45"/>
      <c r="AK15" s="45"/>
      <c r="AL15" s="45"/>
    </row>
    <row r="16" spans="1:38" x14ac:dyDescent="0.25">
      <c r="A16" s="56"/>
      <c r="B16" s="57"/>
      <c r="C16" s="57"/>
      <c r="D16" s="57"/>
      <c r="E16" s="57"/>
      <c r="F16" s="57"/>
      <c r="G16" s="57"/>
      <c r="H16" s="57"/>
      <c r="I16" s="178"/>
      <c r="J16" s="94"/>
      <c r="K16" s="57"/>
      <c r="L16" s="95" t="str">
        <f>"in "&amp;($J$7-1)&amp;"?"</f>
        <v>in 2016?</v>
      </c>
      <c r="M16" s="96">
        <v>0</v>
      </c>
      <c r="N16" s="57"/>
      <c r="O16" s="57"/>
      <c r="P16" s="57"/>
      <c r="Q16" s="57"/>
      <c r="R16" s="57"/>
      <c r="S16" s="57"/>
      <c r="T16" s="58"/>
      <c r="AF16" s="45"/>
      <c r="AI16" s="45"/>
      <c r="AJ16" s="45"/>
      <c r="AK16" s="45"/>
      <c r="AL16" s="45"/>
    </row>
    <row r="17" spans="1:40" x14ac:dyDescent="0.25">
      <c r="A17" s="56"/>
      <c r="B17" s="57"/>
      <c r="C17" s="57"/>
      <c r="D17" s="57"/>
      <c r="E17" s="57"/>
      <c r="F17" s="57"/>
      <c r="G17" s="57"/>
      <c r="H17" s="57"/>
      <c r="I17" s="101"/>
      <c r="J17" s="57"/>
      <c r="K17" s="57"/>
      <c r="L17" s="86"/>
      <c r="M17" s="57"/>
      <c r="N17" s="57"/>
      <c r="O17" s="57"/>
      <c r="P17" s="57"/>
      <c r="Q17" s="57"/>
      <c r="R17" s="57"/>
      <c r="S17" s="57"/>
      <c r="T17" s="58"/>
      <c r="AH17" s="45"/>
      <c r="AI17" s="45"/>
      <c r="AJ17" s="45"/>
      <c r="AK17" s="45"/>
      <c r="AL17" s="45"/>
    </row>
    <row r="18" spans="1:40" x14ac:dyDescent="0.25">
      <c r="A18" s="56"/>
      <c r="B18" s="57"/>
      <c r="C18" s="57"/>
      <c r="D18" s="57"/>
      <c r="E18" s="57"/>
      <c r="F18" s="57"/>
      <c r="G18" s="57"/>
      <c r="H18" s="57"/>
      <c r="I18" s="97" t="str">
        <f>"Factor A "&amp;(J7-1)</f>
        <v>Factor A 2016</v>
      </c>
      <c r="J18" s="98">
        <v>0</v>
      </c>
      <c r="K18" s="57"/>
      <c r="L18" s="99" t="str">
        <f>"Toename FOR in "&amp;(J7-1)</f>
        <v>Toename FOR in 2016</v>
      </c>
      <c r="M18" s="100">
        <f>IF(AND(M16=1,M19=0),MIN(AH7*M12,AI7),0)</f>
        <v>0</v>
      </c>
      <c r="N18" s="57"/>
      <c r="O18" s="57"/>
      <c r="P18" s="57"/>
      <c r="Q18" s="57"/>
      <c r="R18" s="57"/>
      <c r="S18" s="57"/>
      <c r="T18" s="58"/>
      <c r="AH18" s="45"/>
      <c r="AI18" s="45"/>
      <c r="AJ18" s="45"/>
      <c r="AK18" s="45"/>
      <c r="AL18" s="45"/>
    </row>
    <row r="19" spans="1:40" x14ac:dyDescent="0.25">
      <c r="A19" s="56"/>
      <c r="B19" s="57"/>
      <c r="C19" s="57"/>
      <c r="D19" s="57"/>
      <c r="E19" s="57"/>
      <c r="F19" s="57"/>
      <c r="G19" s="57"/>
      <c r="H19" s="57"/>
      <c r="I19" s="101" t="s">
        <v>10</v>
      </c>
      <c r="J19" s="57">
        <f>AC7</f>
        <v>6.5</v>
      </c>
      <c r="K19" s="57"/>
      <c r="L19" s="99" t="str">
        <f>"Afname FOR in "&amp;(J7-1)</f>
        <v>Afname FOR in 2016</v>
      </c>
      <c r="M19" s="100">
        <v>0</v>
      </c>
      <c r="N19" s="57"/>
      <c r="O19" s="57"/>
      <c r="P19" s="57"/>
      <c r="Q19" s="57"/>
      <c r="R19" s="57"/>
      <c r="S19" s="57"/>
      <c r="T19" s="58"/>
      <c r="AH19" s="45"/>
      <c r="AI19" s="45"/>
      <c r="AJ19" s="45"/>
      <c r="AK19" s="45"/>
      <c r="AL19" s="45"/>
    </row>
    <row r="20" spans="1:40" x14ac:dyDescent="0.25">
      <c r="A20" s="56"/>
      <c r="B20" s="57"/>
      <c r="C20" s="57"/>
      <c r="D20" s="57"/>
      <c r="E20" s="57"/>
      <c r="F20" s="57"/>
      <c r="G20" s="57"/>
      <c r="H20" s="57"/>
      <c r="I20" s="57"/>
      <c r="J20" s="57"/>
      <c r="K20" s="57"/>
      <c r="L20" s="99" t="str">
        <f>"FOR omgezet naar lijfrente in "&amp;(J7)</f>
        <v>FOR omgezet naar lijfrente in 2017</v>
      </c>
      <c r="M20" s="102">
        <v>0</v>
      </c>
      <c r="N20" s="103" t="s">
        <v>3</v>
      </c>
      <c r="O20" s="104">
        <f>ROUNDUP(I47,0)</f>
        <v>0</v>
      </c>
      <c r="P20" s="57"/>
      <c r="Q20" s="57"/>
      <c r="R20" s="57"/>
      <c r="S20" s="57"/>
      <c r="T20" s="58"/>
      <c r="AH20" s="45"/>
      <c r="AI20" s="45"/>
      <c r="AJ20" s="45"/>
      <c r="AK20" s="45"/>
      <c r="AL20" s="45"/>
      <c r="AM20" s="45"/>
      <c r="AN20" s="45"/>
    </row>
    <row r="21" spans="1:40" x14ac:dyDescent="0.25">
      <c r="A21" s="56"/>
      <c r="B21" s="57"/>
      <c r="C21" s="57"/>
      <c r="D21" s="57"/>
      <c r="E21" s="57"/>
      <c r="F21" s="57"/>
      <c r="G21" s="57"/>
      <c r="H21" s="57"/>
      <c r="I21" s="57"/>
      <c r="J21" s="57"/>
      <c r="K21" s="57"/>
      <c r="L21" s="57"/>
      <c r="M21" s="57"/>
      <c r="N21" s="57"/>
      <c r="O21" s="57"/>
      <c r="P21" s="57"/>
      <c r="Q21" s="57"/>
      <c r="R21" s="57"/>
      <c r="S21" s="57"/>
      <c r="T21" s="58"/>
      <c r="AH21" s="45"/>
      <c r="AI21" s="45"/>
      <c r="AJ21" s="45"/>
      <c r="AK21" s="45"/>
      <c r="AL21" s="45"/>
      <c r="AM21" s="45"/>
      <c r="AN21" s="45"/>
    </row>
    <row r="22" spans="1:40" x14ac:dyDescent="0.25">
      <c r="A22" s="53"/>
      <c r="B22" s="54"/>
      <c r="C22" s="54"/>
      <c r="D22" s="54"/>
      <c r="E22" s="54"/>
      <c r="F22" s="54"/>
      <c r="G22" s="54"/>
      <c r="H22" s="54"/>
      <c r="I22" s="54"/>
      <c r="J22" s="54"/>
      <c r="K22" s="54"/>
      <c r="L22" s="54"/>
      <c r="M22" s="54"/>
      <c r="N22" s="54"/>
      <c r="O22" s="54"/>
      <c r="P22" s="54"/>
      <c r="Q22" s="54"/>
      <c r="R22" s="54"/>
      <c r="S22" s="54"/>
      <c r="T22" s="55"/>
      <c r="U22" s="105"/>
      <c r="AH22" s="45"/>
      <c r="AI22" s="45"/>
      <c r="AJ22" s="45"/>
      <c r="AK22" s="45"/>
      <c r="AL22" s="45"/>
      <c r="AM22" s="45"/>
      <c r="AN22" s="45"/>
    </row>
    <row r="23" spans="1:40" ht="18.75" customHeight="1" thickBot="1" x14ac:dyDescent="0.3">
      <c r="A23" s="46"/>
      <c r="B23" s="47"/>
      <c r="C23" s="47"/>
      <c r="D23" s="47"/>
      <c r="E23" s="47"/>
      <c r="F23" s="47"/>
      <c r="G23" s="47"/>
      <c r="H23" s="47"/>
      <c r="I23" s="47"/>
      <c r="J23" s="47"/>
      <c r="K23" s="47"/>
      <c r="L23" s="47"/>
      <c r="M23" s="47"/>
      <c r="N23" s="47"/>
      <c r="O23" s="47"/>
      <c r="P23" s="47"/>
      <c r="Q23" s="47"/>
      <c r="R23" s="47"/>
      <c r="S23" s="47"/>
      <c r="T23" s="48"/>
      <c r="AH23" s="45"/>
      <c r="AI23" s="45"/>
      <c r="AJ23" s="45"/>
      <c r="AK23" s="45"/>
      <c r="AL23" s="45"/>
      <c r="AM23" s="45"/>
      <c r="AN23" s="45"/>
    </row>
    <row r="24" spans="1:40" ht="18.75" thickBot="1" x14ac:dyDescent="0.3">
      <c r="A24" s="46"/>
      <c r="B24" s="47"/>
      <c r="C24" s="47"/>
      <c r="D24" s="47"/>
      <c r="E24" s="47"/>
      <c r="F24" s="47"/>
      <c r="G24" s="47"/>
      <c r="H24" s="47"/>
      <c r="I24" s="106" t="str">
        <f>"Beschikbare jaarruimte in "&amp;J7</f>
        <v>Beschikbare jaarruimte in 2017</v>
      </c>
      <c r="J24" s="107"/>
      <c r="K24" s="107"/>
      <c r="L24" s="108"/>
      <c r="M24" s="109">
        <f>MAX(0,ROUNDUP(O8*O9-J18*J19-M18,0))*AB13</f>
        <v>0</v>
      </c>
      <c r="N24" s="47"/>
      <c r="O24" s="47"/>
      <c r="P24" s="242"/>
      <c r="Q24" s="243"/>
      <c r="R24" s="47"/>
      <c r="S24" s="47"/>
      <c r="T24" s="48"/>
      <c r="AH24" s="45"/>
      <c r="AI24" s="45"/>
      <c r="AJ24" s="45"/>
      <c r="AK24" s="45"/>
      <c r="AL24" s="45"/>
      <c r="AM24" s="45"/>
      <c r="AN24" s="45"/>
    </row>
    <row r="25" spans="1:40" ht="11.1" customHeight="1" thickBot="1" x14ac:dyDescent="0.3">
      <c r="A25" s="46"/>
      <c r="B25" s="47"/>
      <c r="C25" s="47"/>
      <c r="D25" s="47"/>
      <c r="E25" s="47"/>
      <c r="F25" s="47"/>
      <c r="G25" s="47"/>
      <c r="H25" s="47"/>
      <c r="I25" s="110"/>
      <c r="J25" s="111"/>
      <c r="K25" s="112"/>
      <c r="L25" s="47"/>
      <c r="M25" s="113"/>
      <c r="N25" s="47"/>
      <c r="O25" s="47"/>
      <c r="P25" s="47"/>
      <c r="Q25" s="47"/>
      <c r="R25" s="47"/>
      <c r="S25" s="47"/>
      <c r="T25" s="48"/>
      <c r="AH25" s="45"/>
      <c r="AI25" s="45"/>
      <c r="AJ25" s="45"/>
      <c r="AK25" s="45"/>
      <c r="AL25" s="45"/>
      <c r="AM25" s="45"/>
      <c r="AN25" s="45"/>
    </row>
    <row r="26" spans="1:40" ht="18.75" thickBot="1" x14ac:dyDescent="0.3">
      <c r="A26" s="46"/>
      <c r="B26" s="47"/>
      <c r="C26" s="47"/>
      <c r="D26" s="47"/>
      <c r="E26" s="47"/>
      <c r="F26" s="47"/>
      <c r="G26" s="47"/>
      <c r="H26" s="47"/>
      <c r="I26" s="114" t="str">
        <f>"Beschikbare reserveringsruimte in "&amp;J7</f>
        <v>Beschikbare reserveringsruimte in 2017</v>
      </c>
      <c r="J26" s="115"/>
      <c r="K26" s="115"/>
      <c r="L26" s="116"/>
      <c r="M26" s="109">
        <f>MIN(SUM(J38:P38),AF8,CHOOSE(AG10,AF7,AG7))</f>
        <v>0</v>
      </c>
      <c r="N26" s="47"/>
      <c r="O26" s="47"/>
      <c r="P26" s="47"/>
      <c r="Q26" s="47"/>
      <c r="R26" s="47"/>
      <c r="S26" s="47"/>
      <c r="T26" s="48"/>
      <c r="V26" s="117"/>
      <c r="AA26" s="45"/>
      <c r="AB26" s="45"/>
      <c r="AC26" s="45"/>
      <c r="AD26" s="42"/>
      <c r="AE26" s="42"/>
      <c r="AF26" s="42"/>
      <c r="AG26" s="42"/>
    </row>
    <row r="27" spans="1:40" ht="11.1" customHeight="1" thickBot="1" x14ac:dyDescent="0.3">
      <c r="A27" s="46"/>
      <c r="B27" s="47"/>
      <c r="C27" s="47"/>
      <c r="D27" s="47"/>
      <c r="E27" s="47"/>
      <c r="F27" s="47"/>
      <c r="G27" s="47"/>
      <c r="H27" s="47"/>
      <c r="I27" s="118"/>
      <c r="J27" s="119"/>
      <c r="K27" s="120"/>
      <c r="L27" s="47"/>
      <c r="M27" s="113"/>
      <c r="N27" s="47"/>
      <c r="O27" s="47"/>
      <c r="P27" s="47"/>
      <c r="Q27" s="47"/>
      <c r="R27" s="47"/>
      <c r="S27" s="47"/>
      <c r="T27" s="48"/>
      <c r="U27" s="105"/>
      <c r="W27" s="121"/>
      <c r="X27" s="121"/>
      <c r="Y27" s="121"/>
      <c r="Z27" s="121"/>
      <c r="AA27" s="45"/>
      <c r="AB27" s="45"/>
      <c r="AC27" s="45"/>
      <c r="AD27" s="42"/>
      <c r="AE27" s="42"/>
      <c r="AF27" s="42"/>
      <c r="AG27" s="42"/>
    </row>
    <row r="28" spans="1:40" ht="18.75" thickBot="1" x14ac:dyDescent="0.3">
      <c r="A28" s="46"/>
      <c r="B28" s="47"/>
      <c r="C28" s="47"/>
      <c r="D28" s="47"/>
      <c r="E28" s="47"/>
      <c r="F28" s="47"/>
      <c r="G28" s="47"/>
      <c r="H28" s="47"/>
      <c r="I28" s="122" t="str">
        <f>"Maximaal toegelaten lijfrentestorting in "&amp;J7</f>
        <v>Maximaal toegelaten lijfrentestorting in 2017</v>
      </c>
      <c r="J28" s="123"/>
      <c r="K28" s="123"/>
      <c r="L28" s="124"/>
      <c r="M28" s="109">
        <f>M24+M26+M20</f>
        <v>0</v>
      </c>
      <c r="N28" s="47"/>
      <c r="O28" s="47"/>
      <c r="P28" s="47"/>
      <c r="Q28" s="47"/>
      <c r="R28" s="47"/>
      <c r="S28" s="47"/>
      <c r="T28" s="48"/>
      <c r="AA28" s="45"/>
      <c r="AB28" s="45"/>
      <c r="AC28" s="45"/>
      <c r="AD28" s="42"/>
      <c r="AE28" s="42"/>
      <c r="AF28" s="42"/>
      <c r="AG28" s="42"/>
    </row>
    <row r="29" spans="1:40" ht="11.1" customHeight="1" thickBot="1" x14ac:dyDescent="0.3">
      <c r="A29" s="46"/>
      <c r="B29" s="47"/>
      <c r="C29" s="47"/>
      <c r="D29" s="47"/>
      <c r="E29" s="47"/>
      <c r="F29" s="47"/>
      <c r="G29" s="47"/>
      <c r="H29" s="47"/>
      <c r="I29" s="118"/>
      <c r="J29" s="119"/>
      <c r="K29" s="120"/>
      <c r="L29" s="47"/>
      <c r="M29" s="113"/>
      <c r="N29" s="47"/>
      <c r="O29" s="47"/>
      <c r="P29" s="47"/>
      <c r="Q29" s="47"/>
      <c r="R29" s="47"/>
      <c r="S29" s="47"/>
      <c r="T29" s="48"/>
      <c r="AA29" s="45"/>
      <c r="AB29" s="45"/>
      <c r="AC29" s="45"/>
      <c r="AD29" s="42"/>
      <c r="AE29" s="42"/>
      <c r="AF29" s="42"/>
      <c r="AG29" s="42"/>
    </row>
    <row r="30" spans="1:40" x14ac:dyDescent="0.25">
      <c r="A30" s="46"/>
      <c r="B30" s="47"/>
      <c r="C30" s="47"/>
      <c r="D30" s="47"/>
      <c r="E30" s="47"/>
      <c r="F30" s="47"/>
      <c r="G30" s="47"/>
      <c r="H30" s="47"/>
      <c r="I30" s="125" t="str">
        <f>"Gestort aan lijfrente in "&amp;J7</f>
        <v>Gestort aan lijfrente in 2017</v>
      </c>
      <c r="J30" s="126"/>
      <c r="K30" s="126"/>
      <c r="L30" s="127"/>
      <c r="M30" s="128">
        <v>0</v>
      </c>
      <c r="N30" s="47"/>
      <c r="O30" s="47"/>
      <c r="P30" s="47"/>
      <c r="Q30" s="47"/>
      <c r="R30" s="47"/>
      <c r="S30" s="47"/>
      <c r="T30" s="48"/>
      <c r="AA30" s="45"/>
      <c r="AB30" s="45"/>
      <c r="AC30" s="45"/>
      <c r="AD30" s="42"/>
      <c r="AE30" s="42"/>
      <c r="AF30" s="42"/>
      <c r="AG30" s="42"/>
    </row>
    <row r="31" spans="1:40" ht="18.75" x14ac:dyDescent="0.3">
      <c r="A31" s="46"/>
      <c r="B31" s="47"/>
      <c r="C31" s="47"/>
      <c r="D31" s="47"/>
      <c r="E31" s="47"/>
      <c r="F31" s="47"/>
      <c r="G31" s="47"/>
      <c r="H31" s="47"/>
      <c r="I31" s="129" t="s">
        <v>5</v>
      </c>
      <c r="J31" s="130"/>
      <c r="K31" s="130"/>
      <c r="L31" s="131"/>
      <c r="M31" s="132">
        <f>IF((M30-M20)&gt;M26,M26,MAX(0,M30-M20))</f>
        <v>0</v>
      </c>
      <c r="N31" s="47"/>
      <c r="O31" s="47"/>
      <c r="P31" s="47"/>
      <c r="Q31" s="47"/>
      <c r="R31" s="47"/>
      <c r="S31" s="47"/>
      <c r="T31" s="48"/>
      <c r="AA31" s="45"/>
      <c r="AB31" s="45"/>
      <c r="AC31" s="45"/>
      <c r="AD31" s="42"/>
      <c r="AE31" s="42"/>
      <c r="AF31" s="42"/>
      <c r="AG31" s="42"/>
    </row>
    <row r="32" spans="1:40" ht="19.5" thickBot="1" x14ac:dyDescent="0.35">
      <c r="A32" s="46"/>
      <c r="B32" s="47"/>
      <c r="C32" s="47"/>
      <c r="D32" s="47"/>
      <c r="E32" s="47"/>
      <c r="F32" s="47"/>
      <c r="G32" s="47"/>
      <c r="H32" s="47"/>
      <c r="I32" s="133" t="s">
        <v>46</v>
      </c>
      <c r="J32" s="134"/>
      <c r="K32" s="134"/>
      <c r="L32" s="135"/>
      <c r="M32" s="136">
        <f>MAX(0,M30-M31-M20)</f>
        <v>0</v>
      </c>
      <c r="N32" s="47"/>
      <c r="O32" s="47"/>
      <c r="P32" s="47"/>
      <c r="Q32" s="47"/>
      <c r="R32" s="47"/>
      <c r="S32" s="47"/>
      <c r="T32" s="48"/>
      <c r="AA32" s="45"/>
      <c r="AB32" s="45"/>
      <c r="AC32" s="45"/>
      <c r="AD32" s="42"/>
      <c r="AE32" s="42"/>
      <c r="AF32" s="42"/>
      <c r="AG32" s="42"/>
    </row>
    <row r="33" spans="1:40" ht="11.1" customHeight="1" thickBot="1" x14ac:dyDescent="0.3">
      <c r="A33" s="46"/>
      <c r="B33" s="47"/>
      <c r="C33" s="47"/>
      <c r="D33" s="47"/>
      <c r="E33" s="47"/>
      <c r="F33" s="47"/>
      <c r="G33" s="47"/>
      <c r="H33" s="47"/>
      <c r="I33" s="137"/>
      <c r="J33" s="47"/>
      <c r="K33" s="47"/>
      <c r="L33" s="47"/>
      <c r="M33" s="113"/>
      <c r="N33" s="47"/>
      <c r="O33" s="47"/>
      <c r="P33" s="47"/>
      <c r="Q33" s="47"/>
      <c r="R33" s="47"/>
      <c r="S33" s="47"/>
      <c r="T33" s="48"/>
      <c r="AA33" s="45"/>
      <c r="AB33" s="45"/>
      <c r="AC33" s="45"/>
      <c r="AD33" s="42"/>
      <c r="AE33" s="42"/>
      <c r="AF33" s="42"/>
      <c r="AG33" s="42"/>
    </row>
    <row r="34" spans="1:40" ht="18.75" thickBot="1" x14ac:dyDescent="0.3">
      <c r="A34" s="46"/>
      <c r="B34" s="47"/>
      <c r="C34" s="47"/>
      <c r="D34" s="47"/>
      <c r="E34" s="47"/>
      <c r="F34" s="47"/>
      <c r="G34" s="47"/>
      <c r="H34" s="47"/>
      <c r="I34" s="138" t="str">
        <f>"Nog maximaal extra in te leggen in "&amp;J7</f>
        <v>Nog maximaal extra in te leggen in 2017</v>
      </c>
      <c r="J34" s="139"/>
      <c r="K34" s="140"/>
      <c r="L34" s="141"/>
      <c r="M34" s="109">
        <f>M28-M30</f>
        <v>0</v>
      </c>
      <c r="N34" s="47"/>
      <c r="O34" s="47"/>
      <c r="P34" s="47"/>
      <c r="Q34" s="47"/>
      <c r="R34" s="47"/>
      <c r="S34" s="47"/>
      <c r="T34" s="48"/>
      <c r="AA34" s="45"/>
      <c r="AB34" s="45"/>
      <c r="AC34" s="45"/>
      <c r="AD34" s="42"/>
      <c r="AE34" s="42"/>
      <c r="AF34" s="42"/>
      <c r="AG34" s="42"/>
    </row>
    <row r="35" spans="1:40" x14ac:dyDescent="0.25">
      <c r="A35" s="46"/>
      <c r="B35" s="47"/>
      <c r="C35" s="47"/>
      <c r="D35" s="47"/>
      <c r="E35" s="47"/>
      <c r="F35" s="47"/>
      <c r="G35" s="47"/>
      <c r="H35" s="47"/>
      <c r="I35" s="47"/>
      <c r="J35" s="118"/>
      <c r="K35" s="118"/>
      <c r="L35" s="118"/>
      <c r="M35" s="118"/>
      <c r="N35" s="118"/>
      <c r="O35" s="118"/>
      <c r="P35" s="118"/>
      <c r="Q35" s="118"/>
      <c r="R35" s="47"/>
      <c r="S35" s="47"/>
      <c r="T35" s="48"/>
      <c r="AA35" s="45"/>
      <c r="AB35" s="45"/>
      <c r="AC35" s="45"/>
      <c r="AD35" s="42"/>
      <c r="AE35" s="42"/>
      <c r="AF35" s="42"/>
      <c r="AG35" s="42"/>
    </row>
    <row r="36" spans="1:40" x14ac:dyDescent="0.25">
      <c r="A36" s="46"/>
      <c r="B36" s="47"/>
      <c r="C36" s="47"/>
      <c r="D36" s="47"/>
      <c r="E36" s="47"/>
      <c r="F36" s="118"/>
      <c r="G36" s="118"/>
      <c r="H36" s="118"/>
      <c r="I36" s="143"/>
      <c r="J36" s="119"/>
      <c r="K36" s="144"/>
      <c r="L36" s="144"/>
      <c r="M36" s="144"/>
      <c r="N36" s="144"/>
      <c r="O36" s="144"/>
      <c r="P36" s="144"/>
      <c r="Q36" s="144"/>
      <c r="R36" s="47"/>
      <c r="S36" s="47"/>
      <c r="T36" s="48"/>
      <c r="AA36" s="146"/>
      <c r="AB36" s="146"/>
      <c r="AC36" s="146"/>
      <c r="AD36" s="146"/>
      <c r="AE36" s="146"/>
      <c r="AF36" s="146"/>
      <c r="AG36" s="146"/>
      <c r="AH36" s="45"/>
      <c r="AI36" s="45"/>
      <c r="AJ36" s="45"/>
      <c r="AK36" s="45"/>
      <c r="AL36" s="45"/>
      <c r="AM36" s="45"/>
      <c r="AN36" s="45"/>
    </row>
    <row r="37" spans="1:40" x14ac:dyDescent="0.25">
      <c r="A37" s="46"/>
      <c r="B37" s="47"/>
      <c r="C37" s="47"/>
      <c r="D37" s="147"/>
      <c r="E37" s="147"/>
      <c r="F37" s="147"/>
      <c r="G37" s="148" t="s">
        <v>6</v>
      </c>
      <c r="H37" s="144"/>
      <c r="I37" s="149">
        <f>J7</f>
        <v>2017</v>
      </c>
      <c r="J37" s="149">
        <f t="shared" ref="J37:L37" si="0">I37-1</f>
        <v>2016</v>
      </c>
      <c r="K37" s="149">
        <f t="shared" si="0"/>
        <v>2015</v>
      </c>
      <c r="L37" s="149">
        <f t="shared" si="0"/>
        <v>2014</v>
      </c>
      <c r="M37" s="144"/>
      <c r="N37" s="179"/>
      <c r="O37" s="179"/>
      <c r="P37" s="179"/>
      <c r="Q37" s="179"/>
      <c r="R37" s="47"/>
      <c r="S37" s="47"/>
      <c r="T37" s="48"/>
      <c r="AA37" s="146"/>
      <c r="AB37" s="146"/>
      <c r="AC37" s="146"/>
      <c r="AD37" s="146"/>
      <c r="AE37" s="146"/>
      <c r="AF37" s="146"/>
      <c r="AG37" s="146"/>
      <c r="AH37" s="45"/>
      <c r="AI37" s="45"/>
      <c r="AJ37" s="45"/>
      <c r="AK37" s="45"/>
      <c r="AL37" s="45"/>
      <c r="AM37" s="45"/>
      <c r="AN37" s="45"/>
    </row>
    <row r="38" spans="1:40" x14ac:dyDescent="0.25">
      <c r="A38" s="46"/>
      <c r="B38" s="47"/>
      <c r="C38" s="47"/>
      <c r="D38" s="150"/>
      <c r="E38" s="150"/>
      <c r="F38" s="150"/>
      <c r="G38" s="151" t="str">
        <f>"Nog ongebruikt begin "&amp;J7</f>
        <v>Nog ongebruikt begin 2017</v>
      </c>
      <c r="H38" s="152"/>
      <c r="I38" s="153">
        <f>M24</f>
        <v>0</v>
      </c>
      <c r="J38" s="152">
        <f>IF($AB$13,'2016'!I40,0)</f>
        <v>0</v>
      </c>
      <c r="K38" s="152">
        <f>IF($AB$13,'2016'!J40,0)</f>
        <v>0</v>
      </c>
      <c r="L38" s="152">
        <f>IF($AB$13,'2016'!K40,0)</f>
        <v>0</v>
      </c>
      <c r="M38" s="144"/>
      <c r="N38" s="179"/>
      <c r="O38" s="179"/>
      <c r="P38" s="179"/>
      <c r="Q38" s="179"/>
      <c r="R38" s="47"/>
      <c r="S38" s="47"/>
      <c r="T38" s="48"/>
      <c r="AA38" s="146"/>
      <c r="AB38" s="146"/>
      <c r="AC38" s="146"/>
      <c r="AD38" s="146"/>
      <c r="AE38" s="146"/>
      <c r="AF38" s="146"/>
      <c r="AG38" s="146"/>
      <c r="AH38" s="45"/>
      <c r="AI38" s="45"/>
      <c r="AJ38" s="45"/>
      <c r="AK38" s="45"/>
      <c r="AL38" s="45"/>
      <c r="AM38" s="45"/>
      <c r="AN38" s="45"/>
    </row>
    <row r="39" spans="1:40" x14ac:dyDescent="0.25">
      <c r="A39" s="46"/>
      <c r="B39" s="47"/>
      <c r="C39" s="47"/>
      <c r="D39" s="150"/>
      <c r="E39" s="150"/>
      <c r="F39" s="150"/>
      <c r="G39" s="151" t="str">
        <f>"Gebruikt in "&amp;J7</f>
        <v>Gebruikt in 2017</v>
      </c>
      <c r="H39" s="152"/>
      <c r="I39" s="154">
        <f>M32</f>
        <v>0</v>
      </c>
      <c r="J39" s="154">
        <f>IF(J38&lt;($M31-SUM(K39:$T39)),J38,($M31-SUM(K39:$T39)))</f>
        <v>0</v>
      </c>
      <c r="K39" s="154">
        <f>IF(K38&lt;($M31-SUM(L39:$T39)),K38,($M31-SUM(L39:$T39)))</f>
        <v>0</v>
      </c>
      <c r="L39" s="154">
        <f>IF(L38&lt;($M31-SUM(M39:$T39)),L38,($M31-SUM(M39:$T39)))</f>
        <v>0</v>
      </c>
      <c r="M39" s="144"/>
      <c r="N39" s="179"/>
      <c r="O39" s="179"/>
      <c r="P39" s="179"/>
      <c r="Q39" s="179"/>
      <c r="R39" s="47"/>
      <c r="S39" s="47"/>
      <c r="T39" s="48"/>
      <c r="AH39" s="45"/>
      <c r="AI39" s="45"/>
      <c r="AJ39" s="45"/>
      <c r="AK39" s="45"/>
      <c r="AL39" s="45"/>
      <c r="AM39" s="45"/>
      <c r="AN39" s="45"/>
    </row>
    <row r="40" spans="1:40" x14ac:dyDescent="0.25">
      <c r="A40" s="46"/>
      <c r="B40" s="47"/>
      <c r="C40" s="47"/>
      <c r="D40" s="147"/>
      <c r="E40" s="147"/>
      <c r="F40" s="147"/>
      <c r="G40" s="155" t="s">
        <v>24</v>
      </c>
      <c r="H40" s="152"/>
      <c r="I40" s="180">
        <f>I38-I39</f>
        <v>0</v>
      </c>
      <c r="J40" s="180">
        <f>J38-J39</f>
        <v>0</v>
      </c>
      <c r="K40" s="180">
        <f>K38-K39</f>
        <v>0</v>
      </c>
      <c r="L40" s="180">
        <f>L38-L39</f>
        <v>0</v>
      </c>
      <c r="M40" s="144"/>
      <c r="N40" s="179"/>
      <c r="O40" s="179"/>
      <c r="P40" s="179"/>
      <c r="Q40" s="179"/>
      <c r="R40" s="47"/>
      <c r="S40" s="47"/>
      <c r="T40" s="48"/>
      <c r="AA40" s="146"/>
      <c r="AB40" s="146"/>
      <c r="AC40" s="146"/>
      <c r="AD40" s="146"/>
      <c r="AE40" s="146"/>
      <c r="AF40" s="146"/>
      <c r="AG40" s="146"/>
      <c r="AH40" s="45"/>
      <c r="AI40" s="45"/>
      <c r="AJ40" s="45"/>
      <c r="AK40" s="45"/>
      <c r="AL40" s="45"/>
      <c r="AM40" s="45"/>
      <c r="AN40" s="45"/>
    </row>
    <row r="41" spans="1:40" x14ac:dyDescent="0.25">
      <c r="A41" s="46"/>
      <c r="B41" s="47"/>
      <c r="C41" s="47"/>
      <c r="D41" s="144"/>
      <c r="E41" s="144"/>
      <c r="F41" s="144"/>
      <c r="G41" s="153"/>
      <c r="H41" s="152"/>
      <c r="I41" s="167"/>
      <c r="J41" s="144"/>
      <c r="K41" s="144"/>
      <c r="L41" s="144"/>
      <c r="M41" s="144"/>
      <c r="N41" s="144"/>
      <c r="O41" s="144"/>
      <c r="P41" s="144"/>
      <c r="Q41" s="144"/>
      <c r="R41" s="47"/>
      <c r="S41" s="47"/>
      <c r="T41" s="48"/>
      <c r="AA41" s="146"/>
      <c r="AB41" s="146"/>
      <c r="AC41" s="146"/>
      <c r="AD41" s="146"/>
      <c r="AE41" s="146"/>
      <c r="AF41" s="146"/>
      <c r="AG41" s="146"/>
      <c r="AH41" s="45"/>
      <c r="AI41" s="45"/>
      <c r="AJ41" s="45"/>
      <c r="AK41" s="45"/>
      <c r="AL41" s="45"/>
      <c r="AM41" s="45"/>
      <c r="AN41" s="45"/>
    </row>
    <row r="42" spans="1:40" x14ac:dyDescent="0.25">
      <c r="A42" s="46"/>
      <c r="B42" s="47"/>
      <c r="C42" s="47"/>
      <c r="D42" s="147"/>
      <c r="E42" s="147"/>
      <c r="F42" s="147"/>
      <c r="G42" s="158" t="s">
        <v>23</v>
      </c>
      <c r="H42" s="158"/>
      <c r="I42" s="144"/>
      <c r="J42" s="144"/>
      <c r="K42" s="144"/>
      <c r="L42" s="144"/>
      <c r="M42" s="144"/>
      <c r="N42" s="144"/>
      <c r="O42" s="144"/>
      <c r="P42" s="144"/>
      <c r="Q42" s="144"/>
      <c r="R42" s="47"/>
      <c r="S42" s="47"/>
      <c r="T42" s="48"/>
      <c r="AA42" s="146"/>
      <c r="AB42" s="146"/>
      <c r="AC42" s="146"/>
      <c r="AD42" s="146"/>
      <c r="AE42" s="146"/>
      <c r="AF42" s="146"/>
      <c r="AG42" s="146"/>
      <c r="AH42" s="45"/>
      <c r="AI42" s="45"/>
      <c r="AJ42" s="45"/>
      <c r="AK42" s="45"/>
      <c r="AL42" s="45"/>
      <c r="AM42" s="45"/>
      <c r="AN42" s="45"/>
    </row>
    <row r="43" spans="1:40" x14ac:dyDescent="0.25">
      <c r="A43" s="46"/>
      <c r="B43" s="47"/>
      <c r="C43" s="47"/>
      <c r="D43" s="150"/>
      <c r="E43" s="150"/>
      <c r="F43" s="150"/>
      <c r="G43" s="159" t="str">
        <f>"Stand FOR begin "&amp;(J7-1)</f>
        <v>Stand FOR begin 2016</v>
      </c>
      <c r="H43" s="159"/>
      <c r="I43" s="160">
        <f>'2016'!I47</f>
        <v>0</v>
      </c>
      <c r="J43" s="144"/>
      <c r="K43" s="144"/>
      <c r="L43" s="144"/>
      <c r="M43" s="144"/>
      <c r="N43" s="144"/>
      <c r="O43" s="144"/>
      <c r="P43" s="144"/>
      <c r="Q43" s="144"/>
      <c r="R43" s="47"/>
      <c r="S43" s="47"/>
      <c r="T43" s="48"/>
      <c r="AA43" s="146"/>
      <c r="AB43" s="146"/>
      <c r="AC43" s="146"/>
      <c r="AD43" s="146"/>
      <c r="AE43" s="146"/>
      <c r="AF43" s="146"/>
      <c r="AG43" s="146"/>
      <c r="AH43" s="45"/>
      <c r="AI43" s="45"/>
      <c r="AJ43" s="45"/>
      <c r="AK43" s="45"/>
      <c r="AL43" s="45"/>
      <c r="AM43" s="45"/>
      <c r="AN43" s="45"/>
    </row>
    <row r="44" spans="1:40" x14ac:dyDescent="0.25">
      <c r="A44" s="46"/>
      <c r="B44" s="47"/>
      <c r="C44" s="47"/>
      <c r="D44" s="150"/>
      <c r="E44" s="150"/>
      <c r="F44" s="150"/>
      <c r="G44" s="159" t="str">
        <f>L18</f>
        <v>Toename FOR in 2016</v>
      </c>
      <c r="H44" s="159"/>
      <c r="I44" s="160">
        <f>M18</f>
        <v>0</v>
      </c>
      <c r="J44" s="144"/>
      <c r="K44" s="144"/>
      <c r="L44" s="144"/>
      <c r="M44" s="144"/>
      <c r="N44" s="144"/>
      <c r="O44" s="144"/>
      <c r="P44" s="144"/>
      <c r="Q44" s="144"/>
      <c r="R44" s="47"/>
      <c r="S44" s="47"/>
      <c r="T44" s="48"/>
      <c r="AA44" s="146"/>
      <c r="AB44" s="146"/>
      <c r="AC44" s="146"/>
      <c r="AD44" s="146"/>
      <c r="AE44" s="146"/>
      <c r="AF44" s="146"/>
      <c r="AG44" s="146"/>
      <c r="AH44" s="45"/>
      <c r="AI44" s="45"/>
      <c r="AJ44" s="45"/>
      <c r="AK44" s="45"/>
      <c r="AL44" s="45"/>
      <c r="AM44" s="45"/>
      <c r="AN44" s="45"/>
    </row>
    <row r="45" spans="1:40" x14ac:dyDescent="0.25">
      <c r="A45" s="46"/>
      <c r="B45" s="47"/>
      <c r="C45" s="47"/>
      <c r="D45" s="150"/>
      <c r="E45" s="150"/>
      <c r="F45" s="150"/>
      <c r="G45" s="159" t="str">
        <f>L19</f>
        <v>Afname FOR in 2016</v>
      </c>
      <c r="H45" s="159"/>
      <c r="I45" s="160">
        <f>M19</f>
        <v>0</v>
      </c>
      <c r="J45" s="144"/>
      <c r="K45" s="144"/>
      <c r="L45" s="144"/>
      <c r="M45" s="144"/>
      <c r="N45" s="144"/>
      <c r="O45" s="144"/>
      <c r="P45" s="144"/>
      <c r="Q45" s="144"/>
      <c r="R45" s="47"/>
      <c r="S45" s="47"/>
      <c r="T45" s="48"/>
      <c r="AA45" s="146"/>
      <c r="AB45" s="146"/>
      <c r="AC45" s="146"/>
      <c r="AD45" s="146"/>
      <c r="AE45" s="146"/>
      <c r="AF45" s="146"/>
      <c r="AG45" s="146"/>
      <c r="AH45" s="45"/>
      <c r="AI45" s="45"/>
      <c r="AJ45" s="45"/>
      <c r="AK45" s="45"/>
      <c r="AL45" s="45"/>
      <c r="AM45" s="45"/>
      <c r="AN45" s="45"/>
    </row>
    <row r="46" spans="1:40" x14ac:dyDescent="0.25">
      <c r="A46" s="46"/>
      <c r="B46" s="47"/>
      <c r="C46" s="47"/>
      <c r="D46" s="150"/>
      <c r="E46" s="150"/>
      <c r="F46" s="150"/>
      <c r="G46" s="159" t="str">
        <f>"Bedrag FOR omgezet naar lijfrente in "&amp;(J7-1)</f>
        <v>Bedrag FOR omgezet naar lijfrente in 2016</v>
      </c>
      <c r="H46" s="159"/>
      <c r="I46" s="161">
        <f>'2016'!M20</f>
        <v>0</v>
      </c>
      <c r="J46" s="144"/>
      <c r="K46" s="144"/>
      <c r="L46" s="144"/>
      <c r="M46" s="144"/>
      <c r="N46" s="144"/>
      <c r="O46" s="144"/>
      <c r="P46" s="144"/>
      <c r="Q46" s="144"/>
      <c r="R46" s="47"/>
      <c r="S46" s="47"/>
      <c r="T46" s="48"/>
      <c r="AA46" s="146"/>
      <c r="AB46" s="146"/>
      <c r="AC46" s="146"/>
      <c r="AD46" s="146"/>
      <c r="AE46" s="146"/>
      <c r="AF46" s="146"/>
      <c r="AG46" s="146"/>
      <c r="AH46" s="45"/>
      <c r="AI46" s="45"/>
      <c r="AJ46" s="45"/>
      <c r="AK46" s="45"/>
      <c r="AL46" s="45"/>
      <c r="AM46" s="45"/>
      <c r="AN46" s="45"/>
    </row>
    <row r="47" spans="1:40" x14ac:dyDescent="0.25">
      <c r="A47" s="46"/>
      <c r="B47" s="47"/>
      <c r="C47" s="47"/>
      <c r="D47" s="147"/>
      <c r="E47" s="147"/>
      <c r="F47" s="147"/>
      <c r="G47" s="162" t="str">
        <f>"Stand FOR eind "&amp;(J7-1)</f>
        <v>Stand FOR eind 2016</v>
      </c>
      <c r="H47" s="162"/>
      <c r="I47" s="163">
        <f>SUM(I43:I44)-I45-I46</f>
        <v>0</v>
      </c>
      <c r="J47" s="144"/>
      <c r="K47" s="144"/>
      <c r="L47" s="144"/>
      <c r="M47" s="144"/>
      <c r="N47" s="144"/>
      <c r="O47" s="144"/>
      <c r="P47" s="144"/>
      <c r="Q47" s="144"/>
      <c r="R47" s="47"/>
      <c r="S47" s="47"/>
      <c r="T47" s="48"/>
      <c r="AA47" s="146"/>
      <c r="AB47" s="146"/>
      <c r="AC47" s="146"/>
      <c r="AD47" s="146"/>
      <c r="AE47" s="146"/>
      <c r="AF47" s="146"/>
      <c r="AG47" s="146"/>
      <c r="AH47" s="45"/>
      <c r="AI47" s="45"/>
      <c r="AJ47" s="45"/>
      <c r="AK47" s="45"/>
      <c r="AL47" s="45"/>
      <c r="AM47" s="45"/>
      <c r="AN47" s="45"/>
    </row>
    <row r="48" spans="1:40" x14ac:dyDescent="0.25">
      <c r="A48" s="46"/>
      <c r="B48" s="47"/>
      <c r="C48" s="47"/>
      <c r="D48" s="144"/>
      <c r="E48" s="144"/>
      <c r="F48" s="144"/>
      <c r="G48" s="144"/>
      <c r="H48" s="144"/>
      <c r="I48" s="144"/>
      <c r="J48" s="144"/>
      <c r="K48" s="144"/>
      <c r="L48" s="144"/>
      <c r="M48" s="144"/>
      <c r="N48" s="144"/>
      <c r="O48" s="144"/>
      <c r="P48" s="144"/>
      <c r="Q48" s="144"/>
      <c r="R48" s="47"/>
      <c r="S48" s="47"/>
      <c r="T48" s="48"/>
      <c r="AA48" s="146"/>
      <c r="AB48" s="146"/>
      <c r="AC48" s="146"/>
      <c r="AD48" s="146"/>
      <c r="AE48" s="146"/>
      <c r="AF48" s="146"/>
      <c r="AG48" s="146"/>
      <c r="AH48" s="45"/>
      <c r="AI48" s="45"/>
      <c r="AJ48" s="45"/>
      <c r="AK48" s="45"/>
      <c r="AL48" s="45"/>
      <c r="AM48" s="45"/>
      <c r="AN48" s="45"/>
    </row>
    <row r="49" spans="1:40" x14ac:dyDescent="0.25">
      <c r="A49" s="46"/>
      <c r="B49" s="47"/>
      <c r="C49" s="47"/>
      <c r="D49" s="47"/>
      <c r="E49" s="47"/>
      <c r="F49" s="47"/>
      <c r="G49" s="47"/>
      <c r="H49" s="47"/>
      <c r="I49" s="47"/>
      <c r="J49" s="47"/>
      <c r="K49" s="47"/>
      <c r="L49" s="47"/>
      <c r="M49" s="47"/>
      <c r="N49" s="47"/>
      <c r="O49" s="47"/>
      <c r="P49" s="47"/>
      <c r="Q49" s="47"/>
      <c r="R49" s="47"/>
      <c r="S49" s="47"/>
      <c r="T49" s="48"/>
      <c r="AA49" s="146"/>
      <c r="AB49" s="146"/>
      <c r="AC49" s="146"/>
      <c r="AD49" s="146"/>
      <c r="AE49" s="146"/>
      <c r="AF49" s="146"/>
      <c r="AG49" s="146"/>
      <c r="AH49" s="45"/>
      <c r="AI49" s="45"/>
      <c r="AJ49" s="45"/>
      <c r="AK49" s="45"/>
      <c r="AL49" s="45"/>
      <c r="AM49" s="45"/>
      <c r="AN49" s="45"/>
    </row>
    <row r="50" spans="1:40" x14ac:dyDescent="0.25">
      <c r="A50" s="46"/>
      <c r="B50" s="47"/>
      <c r="C50" s="47"/>
      <c r="D50" s="119"/>
      <c r="E50" s="164" t="s">
        <v>28</v>
      </c>
      <c r="F50" s="119"/>
      <c r="G50" s="165"/>
      <c r="H50" s="119"/>
      <c r="I50" s="144"/>
      <c r="J50" s="144"/>
      <c r="K50" s="144"/>
      <c r="L50" s="144"/>
      <c r="M50" s="144"/>
      <c r="N50" s="144"/>
      <c r="O50" s="144"/>
      <c r="P50" s="144"/>
      <c r="Q50" s="47"/>
      <c r="R50" s="47"/>
      <c r="S50" s="47"/>
      <c r="T50" s="48"/>
      <c r="AA50" s="146"/>
      <c r="AB50" s="146"/>
      <c r="AC50" s="146"/>
      <c r="AD50" s="146"/>
      <c r="AE50" s="146"/>
      <c r="AF50" s="146"/>
      <c r="AG50" s="146"/>
      <c r="AH50" s="45"/>
      <c r="AI50" s="45"/>
      <c r="AJ50" s="45"/>
      <c r="AK50" s="45"/>
      <c r="AL50" s="45"/>
      <c r="AM50" s="45"/>
      <c r="AN50" s="45"/>
    </row>
    <row r="51" spans="1:40" x14ac:dyDescent="0.25">
      <c r="A51" s="46"/>
      <c r="B51" s="47"/>
      <c r="C51" s="47"/>
      <c r="D51" s="166"/>
      <c r="E51" s="167" t="s">
        <v>47</v>
      </c>
      <c r="F51" s="168"/>
      <c r="G51" s="168"/>
      <c r="H51" s="168"/>
      <c r="I51" s="168"/>
      <c r="J51" s="168"/>
      <c r="K51" s="168"/>
      <c r="L51" s="168"/>
      <c r="M51" s="168"/>
      <c r="N51" s="168"/>
      <c r="O51" s="168"/>
      <c r="P51" s="168"/>
      <c r="Q51" s="47"/>
      <c r="R51" s="47"/>
      <c r="S51" s="47"/>
      <c r="T51" s="48"/>
      <c r="AA51" s="146"/>
      <c r="AB51" s="146"/>
      <c r="AC51" s="146"/>
      <c r="AD51" s="146"/>
      <c r="AE51" s="146"/>
      <c r="AF51" s="146"/>
      <c r="AG51" s="146"/>
      <c r="AH51" s="45"/>
      <c r="AI51" s="45"/>
      <c r="AJ51" s="45"/>
      <c r="AK51" s="45"/>
      <c r="AL51" s="45"/>
      <c r="AM51" s="45"/>
      <c r="AN51" s="45"/>
    </row>
    <row r="52" spans="1:40" ht="18.75" customHeight="1" x14ac:dyDescent="0.25">
      <c r="A52" s="46"/>
      <c r="B52" s="47"/>
      <c r="C52" s="47"/>
      <c r="D52" s="166"/>
      <c r="E52" s="167" t="s">
        <v>48</v>
      </c>
      <c r="F52" s="168"/>
      <c r="G52" s="168"/>
      <c r="H52" s="168"/>
      <c r="I52" s="168"/>
      <c r="J52" s="168"/>
      <c r="K52" s="168"/>
      <c r="L52" s="168"/>
      <c r="M52" s="168"/>
      <c r="N52" s="168"/>
      <c r="O52" s="168"/>
      <c r="P52" s="168"/>
      <c r="Q52" s="47"/>
      <c r="R52" s="47"/>
      <c r="S52" s="47"/>
      <c r="T52" s="48"/>
      <c r="AA52" s="146"/>
      <c r="AB52" s="146"/>
      <c r="AC52" s="146"/>
      <c r="AD52" s="146"/>
      <c r="AE52" s="146"/>
      <c r="AF52" s="146"/>
      <c r="AG52" s="146"/>
      <c r="AH52" s="45"/>
      <c r="AI52" s="45"/>
      <c r="AJ52" s="45"/>
      <c r="AK52" s="45"/>
      <c r="AL52" s="45"/>
      <c r="AM52" s="45"/>
      <c r="AN52" s="45"/>
    </row>
    <row r="53" spans="1:40" x14ac:dyDescent="0.25">
      <c r="A53" s="46"/>
      <c r="B53" s="47"/>
      <c r="C53" s="47"/>
      <c r="D53" s="166"/>
      <c r="E53" s="167" t="s">
        <v>49</v>
      </c>
      <c r="F53" s="168"/>
      <c r="G53" s="168"/>
      <c r="H53" s="168"/>
      <c r="I53" s="168"/>
      <c r="J53" s="168"/>
      <c r="K53" s="168"/>
      <c r="L53" s="168"/>
      <c r="M53" s="168"/>
      <c r="N53" s="168"/>
      <c r="O53" s="168"/>
      <c r="P53" s="168"/>
      <c r="Q53" s="47"/>
      <c r="R53" s="47"/>
      <c r="S53" s="47"/>
      <c r="T53" s="48"/>
      <c r="AA53" s="146"/>
      <c r="AB53" s="146"/>
      <c r="AC53" s="146"/>
      <c r="AD53" s="146"/>
      <c r="AE53" s="146"/>
      <c r="AF53" s="146"/>
      <c r="AG53" s="146"/>
      <c r="AH53" s="45"/>
      <c r="AI53" s="45"/>
      <c r="AJ53" s="45"/>
      <c r="AK53" s="45"/>
      <c r="AL53" s="45"/>
      <c r="AM53" s="45"/>
      <c r="AN53" s="45"/>
    </row>
    <row r="54" spans="1:40" x14ac:dyDescent="0.25">
      <c r="A54" s="46"/>
      <c r="B54" s="47"/>
      <c r="C54" s="47"/>
      <c r="D54" s="166"/>
      <c r="E54" s="167" t="s">
        <v>50</v>
      </c>
      <c r="F54" s="167"/>
      <c r="G54" s="167"/>
      <c r="H54" s="167"/>
      <c r="I54" s="167"/>
      <c r="J54" s="167"/>
      <c r="K54" s="167"/>
      <c r="L54" s="167"/>
      <c r="M54" s="167"/>
      <c r="N54" s="167"/>
      <c r="O54" s="167"/>
      <c r="P54" s="167"/>
      <c r="Q54" s="47"/>
      <c r="R54" s="47"/>
      <c r="S54" s="47"/>
      <c r="T54" s="48"/>
      <c r="AA54" s="146"/>
      <c r="AB54" s="146"/>
      <c r="AC54" s="146"/>
      <c r="AD54" s="146"/>
      <c r="AE54" s="146"/>
      <c r="AF54" s="146"/>
      <c r="AG54" s="146"/>
      <c r="AH54" s="45"/>
      <c r="AI54" s="45"/>
      <c r="AJ54" s="45"/>
      <c r="AK54" s="45"/>
      <c r="AL54" s="45"/>
      <c r="AM54" s="45"/>
      <c r="AN54" s="45"/>
    </row>
    <row r="55" spans="1:40" x14ac:dyDescent="0.25">
      <c r="A55" s="46"/>
      <c r="B55" s="47"/>
      <c r="C55" s="47"/>
      <c r="D55" s="166"/>
      <c r="E55" s="167"/>
      <c r="F55" s="167"/>
      <c r="G55" s="167"/>
      <c r="H55" s="167"/>
      <c r="I55" s="167"/>
      <c r="J55" s="167"/>
      <c r="K55" s="167"/>
      <c r="L55" s="167"/>
      <c r="M55" s="167"/>
      <c r="N55" s="167"/>
      <c r="O55" s="167"/>
      <c r="P55" s="167"/>
      <c r="Q55" s="47"/>
      <c r="R55" s="47"/>
      <c r="S55" s="47"/>
      <c r="T55" s="48"/>
      <c r="AA55" s="146"/>
    </row>
    <row r="56" spans="1:40" ht="18.75" thickBot="1" x14ac:dyDescent="0.3">
      <c r="A56" s="169"/>
      <c r="B56" s="170"/>
      <c r="C56" s="170"/>
      <c r="D56" s="171"/>
      <c r="E56" s="172"/>
      <c r="F56" s="172"/>
      <c r="G56" s="172"/>
      <c r="H56" s="172"/>
      <c r="I56" s="172"/>
      <c r="J56" s="172"/>
      <c r="K56" s="172"/>
      <c r="L56" s="172"/>
      <c r="M56" s="172"/>
      <c r="N56" s="172"/>
      <c r="O56" s="172"/>
      <c r="P56" s="172"/>
      <c r="Q56" s="170"/>
      <c r="R56" s="172"/>
      <c r="S56" s="172"/>
      <c r="T56" s="173"/>
      <c r="AA56" s="146"/>
    </row>
    <row r="59" spans="1:40" x14ac:dyDescent="0.25">
      <c r="A59" s="45"/>
      <c r="B59" s="45"/>
      <c r="C59" s="45"/>
      <c r="D59" s="174"/>
      <c r="E59" s="45"/>
      <c r="F59" s="45"/>
      <c r="G59" s="45"/>
      <c r="H59" s="45"/>
      <c r="I59" s="45"/>
      <c r="J59" s="45"/>
      <c r="K59" s="45"/>
      <c r="L59" s="45"/>
      <c r="M59" s="45"/>
      <c r="N59" s="45"/>
      <c r="O59" s="45"/>
      <c r="P59" s="45"/>
      <c r="Q59" s="45"/>
      <c r="R59" s="45"/>
      <c r="S59" s="45"/>
      <c r="T59" s="45"/>
    </row>
    <row r="60" spans="1:40" x14ac:dyDescent="0.25">
      <c r="A60" s="45"/>
      <c r="B60" s="45"/>
      <c r="C60" s="45"/>
      <c r="D60" s="45"/>
      <c r="E60" s="45"/>
      <c r="F60" s="45"/>
      <c r="G60" s="45"/>
      <c r="H60" s="45"/>
      <c r="I60" s="45"/>
      <c r="J60" s="45"/>
      <c r="K60" s="45"/>
      <c r="L60" s="45"/>
      <c r="M60" s="45"/>
      <c r="N60" s="45"/>
      <c r="O60" s="45"/>
      <c r="P60" s="45"/>
      <c r="Q60" s="45"/>
    </row>
    <row r="61" spans="1:40" x14ac:dyDescent="0.25">
      <c r="A61" s="45"/>
      <c r="B61" s="45"/>
      <c r="C61" s="45"/>
      <c r="D61" s="45"/>
      <c r="E61" s="45"/>
      <c r="F61" s="45"/>
      <c r="G61" s="45"/>
      <c r="H61" s="45"/>
      <c r="I61" s="45"/>
      <c r="J61" s="45"/>
      <c r="K61" s="45"/>
      <c r="L61" s="45"/>
      <c r="M61" s="45"/>
      <c r="N61" s="45"/>
      <c r="O61" s="45"/>
      <c r="P61" s="45"/>
      <c r="Q61" s="45"/>
      <c r="S61" s="42">
        <f>SUM(H40:O40)</f>
        <v>0</v>
      </c>
    </row>
    <row r="62" spans="1:40" x14ac:dyDescent="0.25">
      <c r="A62" s="45"/>
      <c r="B62" s="45"/>
      <c r="C62" s="45"/>
      <c r="D62" s="45"/>
      <c r="E62" s="45"/>
      <c r="F62" s="45"/>
      <c r="G62" s="45"/>
      <c r="H62" s="45"/>
      <c r="I62" s="45"/>
      <c r="J62" s="45"/>
      <c r="K62" s="45"/>
      <c r="L62" s="45"/>
      <c r="M62" s="45"/>
      <c r="N62" s="45"/>
      <c r="O62" s="45"/>
      <c r="P62" s="45"/>
      <c r="Q62" s="45"/>
    </row>
    <row r="63" spans="1:40" x14ac:dyDescent="0.25">
      <c r="A63" s="45"/>
      <c r="B63" s="45"/>
      <c r="C63" s="45"/>
      <c r="D63" s="45"/>
      <c r="E63" s="45"/>
      <c r="F63" s="45"/>
      <c r="G63" s="45"/>
      <c r="H63" s="45"/>
      <c r="I63" s="45"/>
      <c r="J63" s="45"/>
      <c r="K63" s="45"/>
      <c r="L63" s="45"/>
      <c r="M63" s="45"/>
      <c r="N63" s="45"/>
      <c r="O63" s="45"/>
      <c r="P63" s="45"/>
      <c r="Q63" s="45"/>
    </row>
    <row r="64" spans="1:40" ht="18.75" customHeight="1" x14ac:dyDescent="0.25">
      <c r="A64" s="45"/>
      <c r="B64" s="45"/>
      <c r="C64" s="45"/>
      <c r="D64" s="45"/>
      <c r="E64" s="45"/>
      <c r="F64" s="45"/>
      <c r="G64" s="45"/>
      <c r="H64" s="45"/>
      <c r="I64" s="45"/>
      <c r="J64" s="45"/>
      <c r="K64" s="45"/>
      <c r="L64" s="45"/>
      <c r="M64" s="45"/>
      <c r="N64" s="45"/>
      <c r="O64" s="45"/>
      <c r="P64" s="45"/>
      <c r="Q64" s="45"/>
    </row>
    <row r="65" spans="1:26" x14ac:dyDescent="0.25">
      <c r="A65" s="45"/>
      <c r="B65" s="45"/>
      <c r="C65" s="45"/>
      <c r="D65" s="45"/>
      <c r="E65" s="45"/>
      <c r="F65" s="45"/>
      <c r="G65" s="45"/>
      <c r="H65" s="45"/>
      <c r="I65" s="45"/>
      <c r="J65" s="45"/>
      <c r="K65" s="45"/>
      <c r="L65" s="45"/>
      <c r="M65" s="45"/>
      <c r="N65" s="45"/>
      <c r="O65" s="45"/>
      <c r="P65" s="45"/>
      <c r="Q65" s="45"/>
    </row>
    <row r="66" spans="1:26" ht="18.75" customHeight="1" x14ac:dyDescent="0.25">
      <c r="A66" s="45"/>
      <c r="B66" s="45"/>
      <c r="C66" s="45"/>
      <c r="D66" s="45"/>
      <c r="E66" s="45"/>
      <c r="F66" s="45"/>
      <c r="G66" s="45"/>
      <c r="H66" s="45"/>
      <c r="I66" s="45"/>
      <c r="J66" s="45"/>
      <c r="K66" s="45"/>
      <c r="L66" s="45"/>
      <c r="M66" s="45"/>
      <c r="N66" s="45"/>
      <c r="O66" s="45"/>
      <c r="P66" s="45"/>
      <c r="Q66" s="45"/>
    </row>
    <row r="67" spans="1:26" x14ac:dyDescent="0.25">
      <c r="A67" s="45"/>
      <c r="B67" s="45"/>
      <c r="C67" s="45"/>
      <c r="D67" s="45"/>
      <c r="E67" s="45"/>
      <c r="F67" s="45"/>
      <c r="G67" s="45"/>
      <c r="H67" s="45"/>
      <c r="I67" s="45"/>
      <c r="J67" s="45"/>
      <c r="K67" s="45"/>
      <c r="L67" s="45"/>
      <c r="M67" s="45"/>
      <c r="N67" s="45"/>
      <c r="O67" s="45"/>
      <c r="P67" s="45"/>
      <c r="Q67" s="45"/>
    </row>
    <row r="68" spans="1:26" x14ac:dyDescent="0.25">
      <c r="A68" s="45"/>
      <c r="B68" s="45"/>
      <c r="C68" s="45"/>
      <c r="D68" s="45"/>
      <c r="E68" s="45"/>
      <c r="F68" s="45"/>
      <c r="G68" s="45"/>
      <c r="H68" s="45"/>
      <c r="I68" s="45"/>
      <c r="J68" s="45"/>
      <c r="K68" s="45"/>
      <c r="L68" s="45"/>
      <c r="M68" s="45"/>
      <c r="N68" s="45"/>
      <c r="O68" s="45"/>
      <c r="P68" s="45"/>
      <c r="Q68" s="45"/>
    </row>
    <row r="69" spans="1:26" x14ac:dyDescent="0.25">
      <c r="A69" s="45"/>
      <c r="B69" s="45"/>
      <c r="C69" s="45"/>
      <c r="D69" s="45"/>
      <c r="E69" s="45"/>
      <c r="F69" s="45"/>
      <c r="G69" s="45"/>
      <c r="H69" s="45"/>
      <c r="I69" s="45"/>
      <c r="J69" s="45"/>
      <c r="K69" s="45"/>
      <c r="L69" s="45"/>
      <c r="M69" s="45"/>
      <c r="N69" s="45"/>
      <c r="O69" s="45"/>
      <c r="P69" s="45"/>
      <c r="Q69" s="45"/>
    </row>
    <row r="70" spans="1:26" x14ac:dyDescent="0.25">
      <c r="A70" s="45"/>
      <c r="B70" s="45"/>
      <c r="C70" s="45"/>
      <c r="D70" s="45"/>
      <c r="E70" s="45"/>
      <c r="F70" s="45"/>
      <c r="G70" s="45"/>
      <c r="H70" s="45"/>
      <c r="I70" s="45"/>
      <c r="J70" s="45"/>
      <c r="K70" s="45"/>
      <c r="L70" s="45"/>
      <c r="M70" s="45"/>
      <c r="N70" s="45"/>
      <c r="O70" s="45"/>
      <c r="P70" s="45"/>
      <c r="Q70" s="45"/>
    </row>
    <row r="71" spans="1:26" x14ac:dyDescent="0.25">
      <c r="A71" s="45"/>
      <c r="B71" s="45"/>
      <c r="C71" s="45"/>
      <c r="D71" s="45"/>
      <c r="E71" s="45"/>
      <c r="F71" s="45"/>
      <c r="G71" s="45"/>
      <c r="H71" s="45"/>
      <c r="I71" s="45"/>
      <c r="J71" s="45"/>
      <c r="K71" s="45"/>
      <c r="L71" s="45"/>
      <c r="M71" s="45"/>
      <c r="N71" s="45"/>
      <c r="O71" s="45"/>
      <c r="P71" s="45"/>
      <c r="Q71" s="45"/>
    </row>
    <row r="72" spans="1:26" x14ac:dyDescent="0.25">
      <c r="A72" s="45"/>
      <c r="B72" s="45"/>
      <c r="C72" s="45"/>
      <c r="D72" s="45"/>
      <c r="E72" s="45"/>
      <c r="F72" s="45"/>
      <c r="G72" s="45"/>
      <c r="H72" s="45"/>
      <c r="I72" s="45"/>
      <c r="J72" s="45"/>
      <c r="K72" s="45"/>
      <c r="L72" s="45"/>
      <c r="M72" s="45"/>
      <c r="N72" s="45"/>
      <c r="O72" s="45"/>
      <c r="P72" s="45"/>
      <c r="Q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U73" s="45"/>
      <c r="V73" s="45"/>
      <c r="W73" s="45"/>
      <c r="X73" s="45"/>
      <c r="Y73" s="45"/>
      <c r="Z73" s="45"/>
    </row>
    <row r="74" spans="1:26" x14ac:dyDescent="0.25">
      <c r="U74" s="45"/>
      <c r="V74" s="45"/>
      <c r="W74" s="45"/>
      <c r="X74" s="45"/>
      <c r="Y74" s="45"/>
      <c r="Z74" s="45"/>
    </row>
    <row r="75" spans="1:26" x14ac:dyDescent="0.25">
      <c r="U75" s="45"/>
      <c r="V75" s="45"/>
      <c r="W75" s="45"/>
      <c r="X75" s="45"/>
      <c r="Y75" s="45"/>
      <c r="Z75" s="45"/>
    </row>
    <row r="76" spans="1:26" x14ac:dyDescent="0.25">
      <c r="U76" s="45"/>
      <c r="V76" s="45"/>
      <c r="W76" s="45"/>
      <c r="X76" s="45"/>
      <c r="Y76" s="45"/>
      <c r="Z76" s="45"/>
    </row>
    <row r="77" spans="1:26" x14ac:dyDescent="0.25">
      <c r="U77" s="45"/>
      <c r="V77" s="45"/>
      <c r="W77" s="45"/>
      <c r="X77" s="45"/>
      <c r="Y77" s="45"/>
      <c r="Z77" s="45"/>
    </row>
    <row r="78" spans="1:26" x14ac:dyDescent="0.25">
      <c r="U78" s="45"/>
      <c r="V78" s="45"/>
      <c r="W78" s="45"/>
      <c r="X78" s="45"/>
      <c r="Y78" s="45"/>
      <c r="Z78" s="45"/>
    </row>
    <row r="79" spans="1:26" x14ac:dyDescent="0.25">
      <c r="U79" s="45"/>
      <c r="V79" s="45"/>
      <c r="W79" s="45"/>
      <c r="X79" s="45"/>
      <c r="Y79" s="45"/>
      <c r="Z79" s="45"/>
    </row>
    <row r="80" spans="1:26" x14ac:dyDescent="0.25">
      <c r="U80" s="45"/>
      <c r="V80" s="45"/>
      <c r="W80" s="45"/>
      <c r="X80" s="45"/>
      <c r="Y80" s="45"/>
      <c r="Z80" s="45"/>
    </row>
    <row r="81" spans="21:26" x14ac:dyDescent="0.25">
      <c r="U81" s="45"/>
      <c r="V81" s="45"/>
      <c r="W81" s="45"/>
      <c r="X81" s="45"/>
      <c r="Y81" s="45"/>
      <c r="Z81" s="45"/>
    </row>
    <row r="82" spans="21:26" x14ac:dyDescent="0.25">
      <c r="U82" s="45"/>
      <c r="V82" s="45"/>
      <c r="W82" s="45"/>
      <c r="X82" s="45"/>
      <c r="Y82" s="45"/>
      <c r="Z82" s="45"/>
    </row>
    <row r="83" spans="21:26" x14ac:dyDescent="0.25">
      <c r="U83" s="45"/>
      <c r="V83" s="45"/>
      <c r="W83" s="45"/>
      <c r="X83" s="45"/>
      <c r="Y83" s="45"/>
      <c r="Z83" s="45"/>
    </row>
    <row r="84" spans="21:26" x14ac:dyDescent="0.25">
      <c r="U84" s="45"/>
      <c r="V84" s="45"/>
      <c r="W84" s="45"/>
      <c r="X84" s="45"/>
      <c r="Y84" s="45"/>
      <c r="Z84" s="45"/>
    </row>
    <row r="85" spans="21:26" x14ac:dyDescent="0.25">
      <c r="U85" s="45"/>
      <c r="V85" s="45"/>
      <c r="W85" s="45"/>
      <c r="X85" s="45"/>
      <c r="Y85" s="45"/>
      <c r="Z85" s="45"/>
    </row>
    <row r="86" spans="21:26" x14ac:dyDescent="0.25">
      <c r="U86" s="45"/>
      <c r="V86" s="45"/>
      <c r="W86" s="45"/>
      <c r="X86" s="45"/>
      <c r="Y86" s="45"/>
      <c r="Z86" s="45"/>
    </row>
  </sheetData>
  <sheetProtection algorithmName="SHA-512" hashValue="xMfgAL+QONkKTwH3oieziU/S96JugH3M8q9otxa+ZzNw+uK/kdtrN6AjqfFzwgAaAf9vd6HjJT8lAp0rbRZUXw==" saltValue="aCYLzZ3oMPB/dDKfSzF6LQ==" spinCount="100000" sheet="1" objects="1" scenarios="1"/>
  <mergeCells count="8">
    <mergeCell ref="AF4:AF5"/>
    <mergeCell ref="AG4:AG5"/>
    <mergeCell ref="P24:Q24"/>
    <mergeCell ref="AA3:AA5"/>
    <mergeCell ref="AB3:AB5"/>
    <mergeCell ref="AC3:AC5"/>
    <mergeCell ref="AD4:AD5"/>
    <mergeCell ref="AE4:AE5"/>
  </mergeCells>
  <dataValidations count="7">
    <dataValidation type="whole" operator="greaterThanOrEqual" allowBlank="1" showInputMessage="1" showErrorMessage="1" sqref="D14 D20 J18 M18" xr:uid="{DAEE7201-5AE8-46F3-B5DA-48D94B9FFC3B}">
      <formula1>0</formula1>
    </dataValidation>
    <dataValidation type="whole" allowBlank="1" showInputMessage="1" showErrorMessage="1" error="Let op, de afname in je FOR moet een positief bedrag zijn en mag niet hoger zijn dan het bedrag in cel G37, namelijk de waarde van je FOR aan het begin van het jaar. " prompt="voer in als een positief getal" sqref="D15" xr:uid="{B4975249-EA23-4BD6-9AFB-1CED4AFD1223}">
      <formula1>0</formula1>
      <formula2>#REF!</formula2>
    </dataValidation>
    <dataValidation type="whole" allowBlank="1" showInputMessage="1" showErrorMessage="1" error="Let op, de afname in je FOR moet een positief bedrag zijn en mag niet hoger zijn dan het bedrag in cel H19, namelijk de waarde van je FOR aan het begin van het jaar. " prompt="voer in als een positief getal" sqref="D16" xr:uid="{00208291-B0B7-494D-A107-A0F2BBE75743}">
      <formula1>0</formula1>
      <formula2>#REF!</formula2>
    </dataValidation>
    <dataValidation type="whole" allowBlank="1" showInputMessage="1" showErrorMessage="1" error="Let op, de afname in je FOR moet een positief bedrag zijn en mag niet hoger zijn dan het bedrag in cel I47, namelijk de waarde van je FOR aan het begin van het jaar. " prompt="voer in als een positief getal" sqref="M20" xr:uid="{D841BAE2-FC58-4608-8965-4BE77EDBEB5C}">
      <formula1>0</formula1>
      <formula2>O20</formula2>
    </dataValidation>
    <dataValidation type="whole" allowBlank="1" showInputMessage="1" showErrorMessage="1" error="Let op, de afname in je FOR moet een positief bedrag zijn en mag niet hoger zijn dan het bedrag in cel I43, namelijk de waarde van je FOR aan het begin van het jaar. " prompt="voer in als een positief getal" sqref="M19" xr:uid="{3C922CE0-FFA8-4783-8FB3-04C6CD8FB403}">
      <formula1>0</formula1>
      <formula2>I43</formula2>
    </dataValidation>
    <dataValidation type="whole" allowBlank="1" showInputMessage="1" showErrorMessage="1" error="Let op, je lijfrentestorting moet een positief bedrag zijn en mag niet hoger zijn dan het bedrag in cel M28, &quot;de maximaal toegelaten lijfrentestorting&quot;. " prompt="voer in als een positief getal" sqref="M30" xr:uid="{EF977ABD-C88C-40C7-9E34-16D894441406}">
      <formula1>0</formula1>
      <formula2>M28</formula2>
    </dataValidation>
    <dataValidation type="list" allowBlank="1" showInputMessage="1" showErrorMessage="1" sqref="M16" xr:uid="{A16BCA84-7784-48D9-88F7-C6022D583E7C}">
      <formula1>$AB$14:$AB$15</formula1>
    </dataValidation>
  </dataValidations>
  <hyperlinks>
    <hyperlink ref="E50" r:id="rId1" xr:uid="{61D8214E-E30F-4C85-8C5A-E96EF9C592D4}"/>
  </hyperlinks>
  <pageMargins left="0.79000000000000015" right="0.79000000000000015" top="0.98" bottom="0.98" header="0.59" footer="0.59"/>
  <pageSetup paperSize="0" scale="55" orientation="landscape" horizontalDpi="4294967292" verticalDpi="4294967292"/>
  <headerFooter>
    <oddHeader>&amp;L&amp;"Calibri,Regular"&amp;K000000&amp;G&amp;C&amp;"Calibri,Regular"&amp;K000000Berekening Jaar- en Reserveringsuimte &amp;A</oddHeader>
    <oddFooter>&amp;L&amp;"Calibri,Bold"&amp;K000000 Persoonlijk en vertrouwelijk&amp;C&amp;"Calibri,Regular"&amp;K000000Ingevuld op: &amp;D&amp;R&amp;"Calibri,Regular"&amp;K000000Page &amp;P</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2025</vt:lpstr>
      <vt:lpstr>2024</vt:lpstr>
      <vt:lpstr>2023</vt:lpstr>
      <vt:lpstr>2022</vt:lpstr>
      <vt:lpstr>2021</vt:lpstr>
      <vt:lpstr>2020</vt:lpstr>
      <vt:lpstr>2019</vt:lpstr>
      <vt:lpstr>2018</vt:lpstr>
      <vt:lpstr>2017</vt:lpstr>
      <vt:lpstr>2016</vt:lpstr>
      <vt:lpstr>2015</vt:lpstr>
      <vt:lpstr>2025_KORT</vt:lpstr>
      <vt:lpstr>gegevens</vt:lpstr>
      <vt:lpstr>Geboortedatum</vt:lpstr>
      <vt:lpstr>'2015'!Print_Area</vt:lpstr>
      <vt:lpstr>'2016'!Print_Area</vt:lpstr>
      <vt:lpstr>'2017'!Print_Area</vt:lpstr>
      <vt:lpstr>'2018'!Print_Area</vt:lpstr>
      <vt:lpstr>'2019'!Print_Area</vt:lpstr>
      <vt:lpstr>'2020'!Print_Area</vt:lpstr>
      <vt:lpstr>'2021'!Print_Area</vt:lpstr>
      <vt:lpstr>'2022'!Print_Area</vt:lpstr>
      <vt:lpstr>'2023'!Print_Area</vt:lpstr>
      <vt:lpstr>'2024'!Print_Area</vt:lpstr>
      <vt:lpstr>'2025'!Print_Area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Jakobsen</dc:creator>
  <cp:keywords/>
  <dc:description/>
  <cp:lastModifiedBy>Falke</cp:lastModifiedBy>
  <cp:lastPrinted>2025-01-02T11:48:01Z</cp:lastPrinted>
  <dcterms:created xsi:type="dcterms:W3CDTF">2015-03-07T16:02:48Z</dcterms:created>
  <dcterms:modified xsi:type="dcterms:W3CDTF">2025-07-23T09:08:08Z</dcterms:modified>
  <cp:category/>
</cp:coreProperties>
</file>